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date1904="1"/>
  <mc:AlternateContent xmlns:mc="http://schemas.openxmlformats.org/markup-compatibility/2006">
    <mc:Choice Requires="x15">
      <x15ac:absPath xmlns:x15ac="http://schemas.microsoft.com/office/spreadsheetml/2010/11/ac" url="/Users/tomek/Library/Mobile Documents/com~apple~CloudDocs/iCloud Docs/TFAL/2017/luty/"/>
    </mc:Choice>
  </mc:AlternateContent>
  <bookViews>
    <workbookView xWindow="540" yWindow="460" windowWidth="25060" windowHeight="15540"/>
  </bookViews>
  <sheets>
    <sheet name="Arkusz przykładowy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6" i="1" l="1"/>
  <c r="E46" i="1"/>
  <c r="E48" i="1"/>
  <c r="C46" i="1"/>
  <c r="E50" i="1"/>
  <c r="G50" i="1"/>
  <c r="I9" i="1"/>
  <c r="G9" i="1"/>
  <c r="J9" i="1"/>
  <c r="I11" i="1"/>
  <c r="G11" i="1"/>
  <c r="J11" i="1"/>
  <c r="I13" i="1"/>
  <c r="G13" i="1"/>
  <c r="J13" i="1"/>
  <c r="I7" i="1"/>
  <c r="G7" i="1"/>
  <c r="J7" i="1"/>
  <c r="I15" i="1"/>
  <c r="G15" i="1"/>
  <c r="J15" i="1"/>
  <c r="I3" i="1"/>
  <c r="G3" i="1"/>
  <c r="J3" i="1"/>
  <c r="I17" i="1"/>
  <c r="G17" i="1"/>
  <c r="J17" i="1"/>
  <c r="I19" i="1"/>
  <c r="G19" i="1"/>
  <c r="J19" i="1"/>
  <c r="I5" i="1"/>
  <c r="G5" i="1"/>
  <c r="J5" i="1"/>
  <c r="E31" i="1"/>
  <c r="E32" i="1"/>
  <c r="E30" i="1"/>
  <c r="M3" i="1"/>
  <c r="N3" i="1"/>
  <c r="M5" i="1"/>
  <c r="N5" i="1"/>
  <c r="M7" i="1"/>
  <c r="N7" i="1"/>
  <c r="M9" i="1"/>
  <c r="N9" i="1"/>
  <c r="M11" i="1"/>
  <c r="N11" i="1"/>
  <c r="M13" i="1"/>
  <c r="N13" i="1"/>
  <c r="M15" i="1"/>
  <c r="N15" i="1"/>
  <c r="M17" i="1"/>
  <c r="N17" i="1"/>
  <c r="M19" i="1"/>
  <c r="N19" i="1"/>
  <c r="N25" i="1"/>
  <c r="O25" i="1"/>
  <c r="O19" i="1"/>
  <c r="K19" i="1"/>
  <c r="O17" i="1"/>
  <c r="K17" i="1"/>
  <c r="O15" i="1"/>
  <c r="K15" i="1"/>
  <c r="O13" i="1"/>
  <c r="K13" i="1"/>
  <c r="O11" i="1"/>
  <c r="K11" i="1"/>
  <c r="O9" i="1"/>
  <c r="K9" i="1"/>
  <c r="O7" i="1"/>
  <c r="K7" i="1"/>
  <c r="O5" i="1"/>
  <c r="K5" i="1"/>
  <c r="O3" i="1"/>
  <c r="K3" i="1"/>
</calcChain>
</file>

<file path=xl/sharedStrings.xml><?xml version="1.0" encoding="utf-8"?>
<sst xmlns="http://schemas.openxmlformats.org/spreadsheetml/2006/main" count="46" uniqueCount="46">
  <si>
    <t>Instrument</t>
  </si>
  <si>
    <t>Data zakupu</t>
  </si>
  <si>
    <t>Cena zakupu</t>
  </si>
  <si>
    <t>Ilość</t>
  </si>
  <si>
    <t>Prowizja</t>
  </si>
  <si>
    <t>Suma USD</t>
  </si>
  <si>
    <t>Cena aktualna</t>
  </si>
  <si>
    <t>Wartość USD</t>
  </si>
  <si>
    <t>Strata/zysk USD</t>
  </si>
  <si>
    <t>Zysk %</t>
  </si>
  <si>
    <t>Stop Loss</t>
  </si>
  <si>
    <t>Ryzyko %:</t>
  </si>
  <si>
    <t>Ryzykowane USD</t>
  </si>
  <si>
    <t>Ryzykowany % portfela</t>
  </si>
  <si>
    <t>GNB0421  - PLN</t>
  </si>
  <si>
    <t>ETFW20L - PLN</t>
  </si>
  <si>
    <t>RCCRUAOPEN - PLN</t>
  </si>
  <si>
    <t xml:space="preserve">VNM - USD </t>
  </si>
  <si>
    <t xml:space="preserve">TSLA - USD </t>
  </si>
  <si>
    <t xml:space="preserve">PAK - USD </t>
  </si>
  <si>
    <t xml:space="preserve">DB - USD </t>
  </si>
  <si>
    <t>XBAN - EUR</t>
  </si>
  <si>
    <t xml:space="preserve">EWS - USD </t>
  </si>
  <si>
    <t>Ryzyko portfela:</t>
  </si>
  <si>
    <t>Start</t>
  </si>
  <si>
    <t>Zysk</t>
  </si>
  <si>
    <t>Kwota początkowa 2017</t>
  </si>
  <si>
    <t>Wynik USD</t>
  </si>
  <si>
    <t>Wynik %</t>
  </si>
  <si>
    <t>Gotówka</t>
  </si>
  <si>
    <t>PLN</t>
  </si>
  <si>
    <t>USD</t>
  </si>
  <si>
    <t>EUR</t>
  </si>
  <si>
    <t>kurs eurtousd</t>
  </si>
  <si>
    <t>mBank</t>
  </si>
  <si>
    <t>Bossa IKE</t>
  </si>
  <si>
    <t>kurs usdtopln</t>
  </si>
  <si>
    <t>Bossa zagranica</t>
  </si>
  <si>
    <t>Saxo</t>
  </si>
  <si>
    <t>DukasCopy</t>
  </si>
  <si>
    <t>SOGO</t>
  </si>
  <si>
    <t>suma:</t>
  </si>
  <si>
    <t>eurtousd</t>
  </si>
  <si>
    <t>DYWIDENDY</t>
  </si>
  <si>
    <t>plntousd</t>
  </si>
  <si>
    <t>Łącznie USD: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</si>
</sst>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#,##0.0"/>
    <numFmt numFmtId="166" formatCode="0.0"/>
    <numFmt numFmtId="167" formatCode="0.000"/>
  </numFmts>
  <fonts count="31" x14ac:knownFonts="1">
    <font>
      <sz val="10"/>
      <color indexed="8"/>
      <name val="Helvetica"/>
    </font>
    <font>
      <sz val="13"/>
      <color indexed="8"/>
      <name val="Calibri"/>
    </font>
    <font>
      <b/>
      <sz val="11"/>
      <color indexed="8"/>
      <name val="Helvetica Neue"/>
    </font>
    <font>
      <b/>
      <sz val="11"/>
      <color indexed="9"/>
      <name val="Helvetica Neue"/>
    </font>
    <font>
      <b/>
      <sz val="11"/>
      <color indexed="14"/>
      <name val="Helvetica Neue"/>
    </font>
    <font>
      <b/>
      <sz val="11"/>
      <color indexed="8"/>
      <name val="Calibri"/>
    </font>
    <font>
      <sz val="13"/>
      <color indexed="14"/>
      <name val="Calibri"/>
    </font>
    <font>
      <b/>
      <sz val="15"/>
      <color indexed="15"/>
      <name val="Calibri"/>
    </font>
    <font>
      <sz val="13"/>
      <color indexed="18"/>
      <name val="Calibri"/>
    </font>
    <font>
      <sz val="12"/>
      <color indexed="8"/>
      <name val="Calibri"/>
    </font>
    <font>
      <b/>
      <sz val="13"/>
      <color indexed="19"/>
      <name val="Calibri"/>
    </font>
    <font>
      <sz val="16"/>
      <color indexed="20"/>
      <name val="Calibri"/>
    </font>
    <font>
      <b/>
      <sz val="13"/>
      <color indexed="9"/>
      <name val="Calibri"/>
    </font>
    <font>
      <b/>
      <sz val="18"/>
      <color indexed="9"/>
      <name val="Calibri"/>
    </font>
    <font>
      <b/>
      <u/>
      <sz val="18"/>
      <color indexed="9"/>
      <name val="Calibri"/>
    </font>
    <font>
      <b/>
      <sz val="13"/>
      <color indexed="8"/>
      <name val="Calibri"/>
    </font>
    <font>
      <b/>
      <sz val="15"/>
      <color indexed="23"/>
      <name val="Calibri"/>
    </font>
    <font>
      <b/>
      <sz val="13"/>
      <color indexed="23"/>
      <name val="Calibri"/>
    </font>
    <font>
      <b/>
      <sz val="13"/>
      <color indexed="24"/>
      <name val="Calibri"/>
    </font>
    <font>
      <sz val="13"/>
      <color indexed="23"/>
      <name val="Calibri"/>
    </font>
    <font>
      <b/>
      <sz val="13"/>
      <color indexed="11"/>
      <name val="Calibri"/>
    </font>
    <font>
      <sz val="13"/>
      <color indexed="25"/>
      <name val="Calibri"/>
    </font>
    <font>
      <b/>
      <sz val="13"/>
      <color indexed="26"/>
      <name val="Calibri"/>
    </font>
    <font>
      <b/>
      <sz val="19"/>
      <color indexed="13"/>
      <name val="Calibri"/>
    </font>
    <font>
      <sz val="21"/>
      <color indexed="13"/>
      <name val="Calibri"/>
    </font>
    <font>
      <sz val="19"/>
      <color indexed="13"/>
      <name val="Calibri"/>
    </font>
    <font>
      <sz val="19"/>
      <color indexed="27"/>
      <name val="Calibri"/>
    </font>
    <font>
      <b/>
      <u/>
      <sz val="17"/>
      <color indexed="9"/>
      <name val="Calibri"/>
    </font>
    <font>
      <i/>
      <sz val="13"/>
      <color indexed="8"/>
      <name val="Calibri"/>
    </font>
    <font>
      <b/>
      <sz val="17"/>
      <color indexed="28"/>
      <name val="Calibri"/>
    </font>
    <font>
      <b/>
      <sz val="15"/>
      <color indexed="26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9"/>
        <bgColor auto="1"/>
      </patternFill>
    </fill>
  </fills>
  <borders count="45">
    <border>
      <left/>
      <right/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 style="thick">
        <color indexed="21"/>
      </bottom>
      <diagonal/>
    </border>
    <border>
      <left style="thin">
        <color indexed="12"/>
      </left>
      <right style="thin">
        <color indexed="12"/>
      </right>
      <top/>
      <bottom style="thick">
        <color indexed="21"/>
      </bottom>
      <diagonal/>
    </border>
    <border>
      <left style="thin">
        <color indexed="12"/>
      </left>
      <right/>
      <top/>
      <bottom style="thick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ck">
        <color indexed="2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21"/>
      </top>
      <bottom style="thin">
        <color indexed="12"/>
      </bottom>
      <diagonal/>
    </border>
    <border>
      <left style="thin">
        <color indexed="12"/>
      </left>
      <right style="thin">
        <color indexed="22"/>
      </right>
      <top style="thick">
        <color indexed="21"/>
      </top>
      <bottom style="thin">
        <color indexed="1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12"/>
      </right>
      <top style="thin">
        <color indexed="21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22"/>
      </right>
      <top style="thin">
        <color indexed="12"/>
      </top>
      <bottom style="thin">
        <color indexed="12"/>
      </bottom>
      <diagonal/>
    </border>
    <border>
      <left style="thin">
        <color indexed="22"/>
      </left>
      <right style="thin">
        <color indexed="22"/>
      </right>
      <top/>
      <bottom style="thin">
        <color indexed="12"/>
      </bottom>
      <diagonal/>
    </border>
    <border>
      <left style="thin">
        <color indexed="2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12"/>
      </top>
      <bottom style="thin">
        <color indexed="2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2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 style="thick">
        <color indexed="21"/>
      </bottom>
      <diagonal/>
    </border>
    <border>
      <left/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thick">
        <color indexed="21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 style="thin">
        <color indexed="12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6" fillId="0" borderId="9" xfId="0" applyFont="1" applyBorder="1" applyAlignment="1"/>
    <xf numFmtId="0" fontId="1" fillId="0" borderId="11" xfId="0" applyFont="1" applyBorder="1" applyAlignment="1"/>
    <xf numFmtId="49" fontId="7" fillId="4" borderId="8" xfId="0" applyNumberFormat="1" applyFont="1" applyFill="1" applyBorder="1" applyAlignment="1"/>
    <xf numFmtId="164" fontId="1" fillId="4" borderId="9" xfId="0" applyNumberFormat="1" applyFont="1" applyFill="1" applyBorder="1" applyAlignment="1"/>
    <xf numFmtId="2" fontId="1" fillId="4" borderId="9" xfId="0" applyNumberFormat="1" applyFont="1" applyFill="1" applyBorder="1" applyAlignment="1"/>
    <xf numFmtId="0" fontId="1" fillId="4" borderId="9" xfId="0" applyNumberFormat="1" applyFont="1" applyFill="1" applyBorder="1" applyAlignment="1"/>
    <xf numFmtId="3" fontId="1" fillId="4" borderId="9" xfId="0" applyNumberFormat="1" applyFont="1" applyFill="1" applyBorder="1" applyAlignment="1"/>
    <xf numFmtId="0" fontId="1" fillId="5" borderId="9" xfId="0" applyNumberFormat="1" applyFont="1" applyFill="1" applyBorder="1" applyAlignment="1"/>
    <xf numFmtId="3" fontId="1" fillId="5" borderId="9" xfId="0" applyNumberFormat="1" applyFont="1" applyFill="1" applyBorder="1" applyAlignment="1"/>
    <xf numFmtId="2" fontId="1" fillId="5" borderId="9" xfId="0" applyNumberFormat="1" applyFont="1" applyFill="1" applyBorder="1" applyAlignment="1"/>
    <xf numFmtId="0" fontId="8" fillId="4" borderId="9" xfId="0" applyNumberFormat="1" applyFont="1" applyFill="1" applyBorder="1" applyAlignment="1"/>
    <xf numFmtId="165" fontId="1" fillId="4" borderId="9" xfId="0" applyNumberFormat="1" applyFont="1" applyFill="1" applyBorder="1" applyAlignment="1"/>
    <xf numFmtId="166" fontId="1" fillId="4" borderId="11" xfId="0" applyNumberFormat="1" applyFont="1" applyFill="1" applyBorder="1" applyAlignment="1"/>
    <xf numFmtId="14" fontId="1" fillId="0" borderId="9" xfId="0" applyNumberFormat="1" applyFont="1" applyBorder="1" applyAlignment="1"/>
    <xf numFmtId="0" fontId="1" fillId="0" borderId="9" xfId="0" applyNumberFormat="1" applyFont="1" applyBorder="1" applyAlignment="1"/>
    <xf numFmtId="0" fontId="8" fillId="0" borderId="9" xfId="0" applyNumberFormat="1" applyFont="1" applyBorder="1" applyAlignment="1"/>
    <xf numFmtId="165" fontId="1" fillId="0" borderId="9" xfId="0" applyNumberFormat="1" applyFont="1" applyBorder="1" applyAlignment="1"/>
    <xf numFmtId="166" fontId="1" fillId="0" borderId="11" xfId="0" applyNumberFormat="1" applyFont="1" applyBorder="1" applyAlignment="1"/>
    <xf numFmtId="1" fontId="1" fillId="5" borderId="9" xfId="0" applyNumberFormat="1" applyFont="1" applyFill="1" applyBorder="1" applyAlignment="1"/>
    <xf numFmtId="3" fontId="1" fillId="0" borderId="9" xfId="0" applyNumberFormat="1" applyFont="1" applyBorder="1" applyAlignment="1"/>
    <xf numFmtId="1" fontId="1" fillId="0" borderId="9" xfId="0" applyNumberFormat="1" applyFont="1" applyBorder="1" applyAlignment="1"/>
    <xf numFmtId="0" fontId="1" fillId="4" borderId="9" xfId="0" applyFont="1" applyFill="1" applyBorder="1" applyAlignment="1"/>
    <xf numFmtId="167" fontId="1" fillId="4" borderId="9" xfId="0" applyNumberFormat="1" applyFont="1" applyFill="1" applyBorder="1" applyAlignment="1"/>
    <xf numFmtId="167" fontId="1" fillId="5" borderId="9" xfId="0" applyNumberFormat="1" applyFont="1" applyFill="1" applyBorder="1" applyAlignment="1"/>
    <xf numFmtId="4" fontId="1" fillId="4" borderId="9" xfId="0" applyNumberFormat="1" applyFont="1" applyFill="1" applyBorder="1" applyAlignment="1"/>
    <xf numFmtId="1" fontId="1" fillId="4" borderId="9" xfId="0" applyNumberFormat="1" applyFont="1" applyFill="1" applyBorder="1" applyAlignment="1"/>
    <xf numFmtId="49" fontId="7" fillId="0" borderId="8" xfId="0" applyNumberFormat="1" applyFont="1" applyBorder="1" applyAlignment="1"/>
    <xf numFmtId="164" fontId="1" fillId="0" borderId="9" xfId="0" applyNumberFormat="1" applyFont="1" applyBorder="1" applyAlignment="1"/>
    <xf numFmtId="4" fontId="1" fillId="0" borderId="9" xfId="0" applyNumberFormat="1" applyFont="1" applyBorder="1" applyAlignment="1"/>
    <xf numFmtId="0" fontId="1" fillId="4" borderId="8" xfId="0" applyFont="1" applyFill="1" applyBorder="1" applyAlignment="1"/>
    <xf numFmtId="0" fontId="9" fillId="4" borderId="9" xfId="0" applyFont="1" applyFill="1" applyBorder="1" applyAlignment="1"/>
    <xf numFmtId="0" fontId="1" fillId="4" borderId="11" xfId="0" applyFont="1" applyFill="1" applyBorder="1" applyAlignment="1"/>
    <xf numFmtId="0" fontId="9" fillId="0" borderId="9" xfId="0" applyFont="1" applyBorder="1" applyAlignment="1"/>
    <xf numFmtId="49" fontId="10" fillId="4" borderId="9" xfId="0" applyNumberFormat="1" applyFont="1" applyFill="1" applyBorder="1" applyAlignment="1"/>
    <xf numFmtId="3" fontId="11" fillId="4" borderId="9" xfId="0" applyNumberFormat="1" applyFont="1" applyFill="1" applyBorder="1" applyAlignment="1">
      <alignment horizontal="center" vertical="center"/>
    </xf>
    <xf numFmtId="166" fontId="11" fillId="4" borderId="11" xfId="0" applyNumberFormat="1" applyFont="1" applyFill="1" applyBorder="1" applyAlignment="1">
      <alignment horizontal="center" vertical="center"/>
    </xf>
    <xf numFmtId="2" fontId="12" fillId="0" borderId="9" xfId="0" applyNumberFormat="1" applyFont="1" applyBorder="1" applyAlignment="1"/>
    <xf numFmtId="166" fontId="12" fillId="0" borderId="11" xfId="0" applyNumberFormat="1" applyFont="1" applyBorder="1" applyAlignment="1"/>
    <xf numFmtId="2" fontId="12" fillId="4" borderId="9" xfId="0" applyNumberFormat="1" applyFont="1" applyFill="1" applyBorder="1" applyAlignment="1"/>
    <xf numFmtId="166" fontId="12" fillId="4" borderId="11" xfId="0" applyNumberFormat="1" applyFont="1" applyFill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3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/>
    <xf numFmtId="0" fontId="1" fillId="4" borderId="18" xfId="0" applyFont="1" applyFill="1" applyBorder="1" applyAlignment="1"/>
    <xf numFmtId="0" fontId="1" fillId="4" borderId="19" xfId="0" applyFont="1" applyFill="1" applyBorder="1" applyAlignment="1"/>
    <xf numFmtId="0" fontId="1" fillId="4" borderId="20" xfId="0" applyFont="1" applyFill="1" applyBorder="1" applyAlignment="1"/>
    <xf numFmtId="0" fontId="1" fillId="4" borderId="10" xfId="0" applyFont="1" applyFill="1" applyBorder="1" applyAlignment="1"/>
    <xf numFmtId="49" fontId="15" fillId="0" borderId="21" xfId="0" applyNumberFormat="1" applyFont="1" applyBorder="1" applyAlignment="1"/>
    <xf numFmtId="3" fontId="1" fillId="0" borderId="22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0" fontId="17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49" fontId="15" fillId="4" borderId="27" xfId="0" applyNumberFormat="1" applyFont="1" applyFill="1" applyBorder="1" applyAlignment="1"/>
    <xf numFmtId="3" fontId="18" fillId="4" borderId="9" xfId="0" applyNumberFormat="1" applyFont="1" applyFill="1" applyBorder="1" applyAlignment="1">
      <alignment horizontal="center"/>
    </xf>
    <xf numFmtId="2" fontId="18" fillId="4" borderId="28" xfId="0" applyNumberFormat="1" applyFont="1" applyFill="1" applyBorder="1" applyAlignment="1">
      <alignment horizontal="center"/>
    </xf>
    <xf numFmtId="3" fontId="16" fillId="4" borderId="29" xfId="0" applyNumberFormat="1" applyFont="1" applyFill="1" applyBorder="1" applyAlignment="1">
      <alignment horizontal="center"/>
    </xf>
    <xf numFmtId="0" fontId="17" fillId="4" borderId="30" xfId="0" applyFont="1" applyFill="1" applyBorder="1" applyAlignment="1"/>
    <xf numFmtId="0" fontId="1" fillId="4" borderId="26" xfId="0" applyFont="1" applyFill="1" applyBorder="1" applyAlignment="1"/>
    <xf numFmtId="0" fontId="1" fillId="4" borderId="27" xfId="0" applyFont="1" applyFill="1" applyBorder="1" applyAlignment="1"/>
    <xf numFmtId="49" fontId="15" fillId="0" borderId="27" xfId="0" applyNumberFormat="1" applyFont="1" applyBorder="1" applyAlignment="1"/>
    <xf numFmtId="2" fontId="18" fillId="0" borderId="9" xfId="0" applyNumberFormat="1" applyFont="1" applyBorder="1" applyAlignment="1">
      <alignment horizontal="center"/>
    </xf>
    <xf numFmtId="2" fontId="18" fillId="0" borderId="28" xfId="0" applyNumberFormat="1" applyFont="1" applyBorder="1" applyAlignment="1">
      <alignment horizontal="center"/>
    </xf>
    <xf numFmtId="2" fontId="16" fillId="0" borderId="31" xfId="0" applyNumberFormat="1" applyFont="1" applyBorder="1" applyAlignment="1">
      <alignment horizontal="center"/>
    </xf>
    <xf numFmtId="0" fontId="17" fillId="0" borderId="30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5" fillId="4" borderId="27" xfId="0" applyFont="1" applyFill="1" applyBorder="1" applyAlignment="1"/>
    <xf numFmtId="0" fontId="1" fillId="4" borderId="9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9" fillId="4" borderId="34" xfId="0" applyFont="1" applyFill="1" applyBorder="1" applyAlignment="1">
      <alignment horizontal="center"/>
    </xf>
    <xf numFmtId="0" fontId="1" fillId="4" borderId="35" xfId="0" applyFont="1" applyFill="1" applyBorder="1" applyAlignment="1"/>
    <xf numFmtId="0" fontId="20" fillId="4" borderId="36" xfId="0" applyFont="1" applyFill="1" applyBorder="1" applyAlignment="1"/>
    <xf numFmtId="0" fontId="1" fillId="4" borderId="36" xfId="0" applyFont="1" applyFill="1" applyBorder="1" applyAlignment="1"/>
    <xf numFmtId="0" fontId="1" fillId="4" borderId="37" xfId="0" applyFont="1" applyFill="1" applyBorder="1" applyAlignment="1"/>
    <xf numFmtId="0" fontId="15" fillId="0" borderId="27" xfId="0" applyFont="1" applyBorder="1" applyAlignment="1"/>
    <xf numFmtId="3" fontId="21" fillId="0" borderId="9" xfId="0" applyNumberFormat="1" applyFont="1" applyBorder="1" applyAlignment="1">
      <alignment horizontal="center"/>
    </xf>
    <xf numFmtId="3" fontId="21" fillId="0" borderId="26" xfId="0" applyNumberFormat="1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" fillId="0" borderId="38" xfId="0" applyFont="1" applyBorder="1" applyAlignment="1"/>
    <xf numFmtId="0" fontId="12" fillId="0" borderId="4" xfId="0" applyFont="1" applyBorder="1" applyAlignment="1"/>
    <xf numFmtId="3" fontId="22" fillId="4" borderId="9" xfId="0" applyNumberFormat="1" applyFont="1" applyFill="1" applyBorder="1" applyAlignment="1">
      <alignment horizontal="center"/>
    </xf>
    <xf numFmtId="0" fontId="22" fillId="4" borderId="26" xfId="0" applyFont="1" applyFill="1" applyBorder="1" applyAlignment="1">
      <alignment horizontal="center"/>
    </xf>
    <xf numFmtId="0" fontId="19" fillId="4" borderId="39" xfId="0" applyFont="1" applyFill="1" applyBorder="1" applyAlignment="1">
      <alignment horizontal="center"/>
    </xf>
    <xf numFmtId="0" fontId="1" fillId="4" borderId="38" xfId="0" applyFont="1" applyFill="1" applyBorder="1" applyAlignment="1"/>
    <xf numFmtId="0" fontId="23" fillId="4" borderId="10" xfId="0" applyFont="1" applyFill="1" applyBorder="1" applyAlignment="1"/>
    <xf numFmtId="0" fontId="24" fillId="4" borderId="10" xfId="0" applyFont="1" applyFill="1" applyBorder="1" applyAlignment="1"/>
    <xf numFmtId="0" fontId="25" fillId="4" borderId="10" xfId="0" applyFont="1" applyFill="1" applyBorder="1" applyAlignment="1">
      <alignment horizontal="center"/>
    </xf>
    <xf numFmtId="2" fontId="26" fillId="4" borderId="37" xfId="0" applyNumberFormat="1" applyFont="1" applyFill="1" applyBorder="1" applyAlignment="1"/>
    <xf numFmtId="0" fontId="1" fillId="0" borderId="40" xfId="0" applyFont="1" applyBorder="1" applyAlignment="1"/>
    <xf numFmtId="0" fontId="1" fillId="0" borderId="19" xfId="0" applyFont="1" applyBorder="1" applyAlignment="1"/>
    <xf numFmtId="49" fontId="27" fillId="6" borderId="41" xfId="0" applyNumberFormat="1" applyFont="1" applyFill="1" applyBorder="1" applyAlignment="1">
      <alignment horizontal="center"/>
    </xf>
    <xf numFmtId="0" fontId="1" fillId="4" borderId="42" xfId="0" applyFont="1" applyFill="1" applyBorder="1" applyAlignment="1"/>
    <xf numFmtId="0" fontId="1" fillId="0" borderId="21" xfId="0" applyFont="1" applyBorder="1" applyAlignment="1"/>
    <xf numFmtId="49" fontId="15" fillId="0" borderId="9" xfId="0" applyNumberFormat="1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49" fontId="28" fillId="0" borderId="26" xfId="0" applyNumberFormat="1" applyFont="1" applyBorder="1" applyAlignment="1"/>
    <xf numFmtId="0" fontId="28" fillId="4" borderId="26" xfId="0" applyNumberFormat="1" applyFont="1" applyFill="1" applyBorder="1" applyAlignment="1"/>
    <xf numFmtId="0" fontId="28" fillId="0" borderId="26" xfId="0" applyFont="1" applyBorder="1" applyAlignment="1"/>
    <xf numFmtId="0" fontId="28" fillId="4" borderId="26" xfId="0" applyFont="1" applyFill="1" applyBorder="1" applyAlignment="1"/>
    <xf numFmtId="3" fontId="15" fillId="7" borderId="9" xfId="0" applyNumberFormat="1" applyFont="1" applyFill="1" applyBorder="1" applyAlignment="1"/>
    <xf numFmtId="0" fontId="15" fillId="0" borderId="9" xfId="0" applyNumberFormat="1" applyFont="1" applyBorder="1" applyAlignment="1"/>
    <xf numFmtId="0" fontId="15" fillId="0" borderId="9" xfId="0" applyFont="1" applyBorder="1" applyAlignment="1"/>
    <xf numFmtId="0" fontId="15" fillId="7" borderId="9" xfId="0" applyNumberFormat="1" applyFont="1" applyFill="1" applyBorder="1" applyAlignment="1"/>
    <xf numFmtId="0" fontId="15" fillId="4" borderId="9" xfId="0" applyNumberFormat="1" applyFont="1" applyFill="1" applyBorder="1" applyAlignment="1"/>
    <xf numFmtId="49" fontId="28" fillId="4" borderId="9" xfId="0" applyNumberFormat="1" applyFont="1" applyFill="1" applyBorder="1" applyAlignment="1"/>
    <xf numFmtId="0" fontId="1" fillId="4" borderId="9" xfId="0" applyFont="1" applyFill="1" applyBorder="1" applyAlignment="1">
      <alignment horizontal="right"/>
    </xf>
    <xf numFmtId="0" fontId="29" fillId="4" borderId="26" xfId="0" applyNumberFormat="1" applyFont="1" applyFill="1" applyBorder="1" applyAlignment="1"/>
    <xf numFmtId="0" fontId="25" fillId="4" borderId="36" xfId="0" applyNumberFormat="1" applyFont="1" applyFill="1" applyBorder="1" applyAlignment="1"/>
    <xf numFmtId="2" fontId="25" fillId="4" borderId="37" xfId="0" applyNumberFormat="1" applyFont="1" applyFill="1" applyBorder="1" applyAlignment="1"/>
    <xf numFmtId="0" fontId="28" fillId="0" borderId="9" xfId="0" applyNumberFormat="1" applyFont="1" applyBorder="1" applyAlignment="1"/>
    <xf numFmtId="0" fontId="29" fillId="0" borderId="26" xfId="0" applyNumberFormat="1" applyFont="1" applyBorder="1" applyAlignment="1"/>
    <xf numFmtId="0" fontId="25" fillId="0" borderId="36" xfId="0" applyNumberFormat="1" applyFont="1" applyBorder="1" applyAlignment="1"/>
    <xf numFmtId="2" fontId="25" fillId="0" borderId="37" xfId="0" applyNumberFormat="1" applyFont="1" applyBorder="1" applyAlignment="1"/>
    <xf numFmtId="49" fontId="30" fillId="4" borderId="27" xfId="0" applyNumberFormat="1" applyFont="1" applyFill="1" applyBorder="1" applyAlignment="1"/>
    <xf numFmtId="49" fontId="29" fillId="4" borderId="26" xfId="0" applyNumberFormat="1" applyFont="1" applyFill="1" applyBorder="1" applyAlignment="1"/>
    <xf numFmtId="0" fontId="16" fillId="4" borderId="27" xfId="0" applyFont="1" applyFill="1" applyBorder="1" applyAlignment="1"/>
    <xf numFmtId="49" fontId="30" fillId="0" borderId="27" xfId="0" applyNumberFormat="1" applyFont="1" applyBorder="1" applyAlignment="1"/>
    <xf numFmtId="0" fontId="1" fillId="0" borderId="13" xfId="0" applyNumberFormat="1" applyFont="1" applyBorder="1" applyAlignment="1"/>
    <xf numFmtId="3" fontId="1" fillId="0" borderId="13" xfId="0" applyNumberFormat="1" applyFont="1" applyBorder="1" applyAlignment="1"/>
    <xf numFmtId="3" fontId="29" fillId="0" borderId="32" xfId="0" applyNumberFormat="1" applyFont="1" applyBorder="1" applyAlignment="1"/>
    <xf numFmtId="0" fontId="1" fillId="0" borderId="39" xfId="0" applyFont="1" applyBorder="1" applyAlignment="1"/>
    <xf numFmtId="3" fontId="1" fillId="4" borderId="36" xfId="0" applyNumberFormat="1" applyFont="1" applyFill="1" applyBorder="1" applyAlignment="1"/>
    <xf numFmtId="3" fontId="29" fillId="4" borderId="37" xfId="0" applyNumberFormat="1" applyFont="1" applyFill="1" applyBorder="1" applyAlignment="1"/>
    <xf numFmtId="0" fontId="1" fillId="4" borderId="4" xfId="0" applyFont="1" applyFill="1" applyBorder="1" applyAlignment="1"/>
    <xf numFmtId="0" fontId="1" fillId="4" borderId="43" xfId="0" applyFont="1" applyFill="1" applyBorder="1" applyAlignment="1"/>
    <xf numFmtId="0" fontId="15" fillId="0" borderId="36" xfId="0" applyFont="1" applyBorder="1" applyAlignment="1"/>
    <xf numFmtId="0" fontId="1" fillId="0" borderId="36" xfId="0" applyFont="1" applyBorder="1" applyAlignment="1"/>
    <xf numFmtId="3" fontId="1" fillId="0" borderId="36" xfId="0" applyNumberFormat="1" applyFont="1" applyBorder="1" applyAlignment="1"/>
    <xf numFmtId="3" fontId="29" fillId="0" borderId="37" xfId="0" applyNumberFormat="1" applyFont="1" applyBorder="1" applyAlignment="1"/>
    <xf numFmtId="0" fontId="1" fillId="0" borderId="4" xfId="0" applyFont="1" applyBorder="1" applyAlignment="1"/>
    <xf numFmtId="0" fontId="1" fillId="0" borderId="43" xfId="0" applyFont="1" applyBorder="1" applyAlignment="1"/>
    <xf numFmtId="0" fontId="30" fillId="4" borderId="27" xfId="0" applyFont="1" applyFill="1" applyBorder="1" applyAlignment="1"/>
    <xf numFmtId="0" fontId="30" fillId="0" borderId="27" xfId="0" applyFont="1" applyBorder="1" applyAlignment="1"/>
    <xf numFmtId="0" fontId="7" fillId="4" borderId="8" xfId="0" applyFont="1" applyFill="1" applyBorder="1" applyAlignment="1"/>
    <xf numFmtId="0" fontId="15" fillId="0" borderId="36" xfId="0" applyFont="1" applyBorder="1" applyAlignment="1">
      <alignment horizontal="right"/>
    </xf>
    <xf numFmtId="0" fontId="10" fillId="4" borderId="36" xfId="0" applyFont="1" applyFill="1" applyBorder="1" applyAlignment="1"/>
    <xf numFmtId="0" fontId="1" fillId="0" borderId="36" xfId="0" applyNumberFormat="1" applyFont="1" applyBorder="1" applyAlignment="1"/>
    <xf numFmtId="0" fontId="1" fillId="4" borderId="36" xfId="0" applyNumberFormat="1" applyFont="1" applyFill="1" applyBorder="1" applyAlignment="1"/>
    <xf numFmtId="49" fontId="30" fillId="0" borderId="44" xfId="0" applyNumberFormat="1" applyFont="1" applyBorder="1" applyAlignment="1"/>
  </cellXfs>
  <cellStyles count="1">
    <cellStyle name="Norm.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7F7F7F"/>
      <rgbColor rgb="FFEAEAEA"/>
      <rgbColor rgb="FFCBCCCC"/>
      <rgbColor rgb="FF008E00"/>
      <rgbColor rgb="FFFF2600"/>
      <rgbColor rgb="FF4A759F"/>
      <rgbColor rgb="FFF6F6FB"/>
      <rgbColor rgb="FFD4FDD5"/>
      <rgbColor rgb="FFFF4013"/>
      <rgbColor rgb="FFCE222B"/>
      <rgbColor rgb="FFFF2C21"/>
      <rgbColor rgb="FF63B2DE"/>
      <rgbColor rgb="FF007F00"/>
      <rgbColor rgb="FF578625"/>
      <rgbColor rgb="FF3F3F3F"/>
      <rgbColor rgb="FFAD1915"/>
      <rgbColor rgb="FF165778"/>
      <rgbColor rgb="FFBFBFBF"/>
      <rgbColor rgb="FF1A5412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l-PL"/>
  <c:roundedCorners val="0"/>
  <c:style val="18"/>
  <c:chart>
    <c:autoTitleDeleted val="1"/>
    <c:plotArea>
      <c:layout>
        <c:manualLayout>
          <c:layoutTarget val="inner"/>
          <c:xMode val="edge"/>
          <c:yMode val="edge"/>
          <c:x val="0.005"/>
          <c:y val="0.005"/>
          <c:w val="0.99"/>
          <c:h val="0.9875"/>
        </c:manualLayout>
      </c:layout>
      <c:pieChart>
        <c:varyColors val="0"/>
        <c:ser>
          <c:idx val="0"/>
          <c:order val="0"/>
          <c:tx>
            <c:strRef>
              <c:f>'Arkusz przykładowy'!$L$1</c:f>
              <c:strCache>
                <c:ptCount val="1"/>
                <c:pt idx="0">
                  <c:v>Stop Loss</c:v>
                </c:pt>
              </c:strCache>
            </c:strRef>
          </c:tx>
          <c:spPr>
            <a:solidFill>
              <a:srgbClr val="7F7F7F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spPr>
              <a:solidFill>
                <a:srgbClr val="7F7F7F"/>
              </a:solidFill>
              <a:ln w="12700" cap="flat">
                <a:noFill/>
                <a:miter lim="400000"/>
              </a:ln>
              <a:effectLst/>
            </c:spPr>
          </c:dPt>
          <c:dPt>
            <c:idx val="1"/>
            <c:bubble3D val="0"/>
            <c:spPr>
              <a:solidFill>
                <a:schemeClr val="accent6">
                  <a:hueOff val="67146"/>
                  <a:satOff val="-15221"/>
                  <a:lumOff val="17143"/>
                </a:schemeClr>
              </a:solidFill>
              <a:ln w="12700" cap="flat">
                <a:noFill/>
                <a:miter lim="400000"/>
              </a:ln>
              <a:effectLst/>
            </c:spPr>
          </c:dPt>
          <c:dPt>
            <c:idx val="2"/>
            <c:bubble3D val="0"/>
            <c:spPr>
              <a:solidFill>
                <a:schemeClr val="accent3">
                  <a:hueOff val="-324017"/>
                  <a:satOff val="12516"/>
                  <a:lumOff val="-17908"/>
                </a:schemeClr>
              </a:solidFill>
              <a:ln w="12700" cap="flat">
                <a:noFill/>
                <a:miter lim="400000"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satOff val="11152"/>
                  <a:lumOff val="9508"/>
                </a:schemeClr>
              </a:solidFill>
              <a:ln w="12700" cap="flat">
                <a:noFill/>
                <a:miter lim="400000"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2700" cap="flat">
                <a:noFill/>
                <a:miter lim="400000"/>
              </a:ln>
              <a:effectLst/>
            </c:spPr>
          </c:dPt>
          <c:dPt>
            <c:idx val="5"/>
            <c:bubble3D val="0"/>
            <c:spPr>
              <a:solidFill>
                <a:schemeClr val="accent2">
                  <a:hueOff val="-407110"/>
                  <a:satOff val="1462"/>
                  <a:lumOff val="-14855"/>
                </a:schemeClr>
              </a:solidFill>
              <a:ln w="12700" cap="flat">
                <a:noFill/>
                <a:miter lim="400000"/>
              </a:ln>
              <a:effectLst/>
            </c:spPr>
          </c:dPt>
          <c:dPt>
            <c:idx val="6"/>
            <c:bubble3D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hueOff val="-53954"/>
                  <a:satOff val="-4348"/>
                  <a:lumOff val="-11375"/>
                </a:schemeClr>
              </a:solidFill>
              <a:ln w="12700" cap="flat">
                <a:noFill/>
                <a:miter lim="400000"/>
              </a:ln>
              <a:effectLst/>
            </c:spPr>
          </c:dPt>
          <c:dPt>
            <c:idx val="8"/>
            <c:bubble3D val="0"/>
            <c:spPr>
              <a:solidFill>
                <a:schemeClr val="accent2"/>
              </a:solidFill>
              <a:ln w="12700" cap="flat">
                <a:noFill/>
                <a:miter lim="400000"/>
              </a:ln>
              <a:effectLst/>
            </c:spPr>
          </c:dPt>
          <c:dLbls>
            <c:dLbl>
              <c:idx val="0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>
                    <a:solidFill>
                      <a:srgbClr val="FFFFFF"/>
                    </a:solidFill>
                    <a:effectLst>
                      <a:outerShdw blurRad="63500" dist="38100" dir="5273901" algn="tl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Bonds PL</c:v>
              </c:pt>
              <c:pt idx="1">
                <c:v>WIG20</c:v>
              </c:pt>
              <c:pt idx="2">
                <c:v>Wietnam</c:v>
              </c:pt>
              <c:pt idx="3">
                <c:v>Tesla</c:v>
              </c:pt>
              <c:pt idx="4">
                <c:v>Pakistan</c:v>
              </c:pt>
              <c:pt idx="5">
                <c:v>Ropa</c:v>
              </c:pt>
              <c:pt idx="6">
                <c:v>Deutsche Bank</c:v>
              </c:pt>
              <c:pt idx="7">
                <c:v>Bangladesz</c:v>
              </c:pt>
              <c:pt idx="8">
                <c:v>Singapur</c:v>
              </c:pt>
            </c:strLit>
          </c:cat>
          <c:val>
            <c:numRef>
              <c:f>('Arkusz przykładowy'!$I$3,'Arkusz przykładowy'!$I$5,'Arkusz przykładowy'!$I$9,'Arkusz przykładowy'!$I$11,'Arkusz przykładowy'!$I$13,'Arkusz przykładowy'!$I$7,'Arkusz przykładowy'!$I$15,'Arkusz przykładowy'!$I$17,'Arkusz przykładowy'!$I$19)</c:f>
              <c:numCache>
                <c:formatCode>#,##0</c:formatCode>
                <c:ptCount val="9"/>
                <c:pt idx="0">
                  <c:v>3148.292682926829</c:v>
                </c:pt>
                <c:pt idx="1">
                  <c:v>4196.09756097561</c:v>
                </c:pt>
                <c:pt idx="2">
                  <c:v>3437.5</c:v>
                </c:pt>
                <c:pt idx="3">
                  <c:v>5400.0</c:v>
                </c:pt>
                <c:pt idx="4">
                  <c:v>3600.0</c:v>
                </c:pt>
                <c:pt idx="5">
                  <c:v>4135.609756097561</c:v>
                </c:pt>
                <c:pt idx="6">
                  <c:v>3800.0</c:v>
                </c:pt>
                <c:pt idx="7">
                  <c:v>5266.08</c:v>
                </c:pt>
                <c:pt idx="8">
                  <c:v>4418.0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28</xdr:row>
      <xdr:rowOff>293824</xdr:rowOff>
    </xdr:from>
    <xdr:to>
      <xdr:col>14</xdr:col>
      <xdr:colOff>1358093</xdr:colOff>
      <xdr:row>46</xdr:row>
      <xdr:rowOff>247320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1584653</xdr:colOff>
      <xdr:row>27</xdr:row>
      <xdr:rowOff>114300</xdr:rowOff>
    </xdr:from>
    <xdr:to>
      <xdr:col>13</xdr:col>
      <xdr:colOff>940802</xdr:colOff>
      <xdr:row>28</xdr:row>
      <xdr:rowOff>76200</xdr:rowOff>
    </xdr:to>
    <xdr:pic>
      <xdr:nvPicPr>
        <xdr:cNvPr id="3" name="Obraz 2"/>
        <xdr:cNvPicPr>
          <a:picLocks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584653" y="5168900"/>
          <a:ext cx="14995450" cy="152400"/>
        </a:xfrm>
        <a:prstGeom prst="rect">
          <a:avLst/>
        </a:prstGeom>
        <a:effectLst/>
      </xdr:spPr>
    </xdr:pic>
    <xdr:clientData/>
  </xdr:twoCellAnchor>
  <xdr:twoCellAnchor>
    <xdr:from>
      <xdr:col>12</xdr:col>
      <xdr:colOff>0</xdr:colOff>
      <xdr:row>25</xdr:row>
      <xdr:rowOff>39687</xdr:rowOff>
    </xdr:from>
    <xdr:to>
      <xdr:col>14</xdr:col>
      <xdr:colOff>752527</xdr:colOff>
      <xdr:row>25</xdr:row>
      <xdr:rowOff>141287</xdr:rowOff>
    </xdr:to>
    <xdr:pic>
      <xdr:nvPicPr>
        <xdr:cNvPr id="5" name="Obraz 4"/>
        <xdr:cNvPicPr>
          <a:picLocks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4458199" y="4713287"/>
          <a:ext cx="3342202" cy="101601"/>
        </a:xfrm>
        <a:prstGeom prst="rect">
          <a:avLst/>
        </a:prstGeom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O76"/>
  <sheetViews>
    <sheetView showGridLines="0" tabSelected="1" zoomScale="75" zoomScaleNormal="92" zoomScalePageLayoutView="92" workbookViewId="0">
      <pane ySplit="1" topLeftCell="A2" activePane="bottomLeft" state="frozen"/>
      <selection pane="bottomLeft" activeCell="M5" sqref="M5"/>
    </sheetView>
  </sheetViews>
  <sheetFormatPr baseColWidth="10" defaultColWidth="10.83203125" defaultRowHeight="15.75" customHeight="1" x14ac:dyDescent="0.2"/>
  <cols>
    <col min="1" max="1" width="22" customWidth="1"/>
    <col min="2" max="2" width="26.6640625" style="1" customWidth="1"/>
    <col min="3" max="3" width="14.1640625" style="1" customWidth="1"/>
    <col min="4" max="4" width="17.6640625" style="1" customWidth="1"/>
    <col min="5" max="5" width="14" style="1" customWidth="1"/>
    <col min="6" max="6" width="13.33203125" style="1" customWidth="1"/>
    <col min="7" max="7" width="14.33203125" style="1" customWidth="1"/>
    <col min="8" max="9" width="13.5" style="1" customWidth="1"/>
    <col min="10" max="10" width="16.6640625" style="1" customWidth="1"/>
    <col min="11" max="11" width="11.5" style="1" customWidth="1"/>
    <col min="12" max="12" width="12.5" style="1" customWidth="1"/>
    <col min="13" max="13" width="15.5" style="1" customWidth="1"/>
    <col min="14" max="14" width="18.5" style="1" customWidth="1"/>
    <col min="15" max="15" width="21" style="1" customWidth="1"/>
    <col min="16" max="256" width="10.83203125" customWidth="1"/>
  </cols>
  <sheetData>
    <row r="1" spans="2:15" ht="15" customHeight="1" x14ac:dyDescent="0.15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5" t="s">
        <v>7</v>
      </c>
      <c r="J1" s="5" t="s">
        <v>8</v>
      </c>
      <c r="K1" s="5" t="s">
        <v>9</v>
      </c>
      <c r="L1" s="6" t="s">
        <v>10</v>
      </c>
      <c r="M1" s="5" t="s">
        <v>11</v>
      </c>
      <c r="N1" s="7" t="s">
        <v>12</v>
      </c>
      <c r="O1" s="8" t="s">
        <v>13</v>
      </c>
    </row>
    <row r="2" spans="2:15" ht="11" customHeight="1" x14ac:dyDescent="0.2">
      <c r="B2" s="9"/>
      <c r="C2" s="10"/>
      <c r="D2" s="10"/>
      <c r="E2" s="10"/>
      <c r="F2" s="10"/>
      <c r="G2" s="10"/>
      <c r="H2" s="10"/>
      <c r="I2" s="11"/>
      <c r="J2" s="11"/>
      <c r="K2" s="11"/>
      <c r="L2" s="12"/>
      <c r="M2" s="11"/>
      <c r="N2" s="10"/>
      <c r="O2" s="13"/>
    </row>
    <row r="3" spans="2:15" ht="18" customHeight="1" x14ac:dyDescent="0.25">
      <c r="B3" s="14" t="s">
        <v>14</v>
      </c>
      <c r="C3" s="15">
        <v>41058</v>
      </c>
      <c r="D3" s="16">
        <v>777.14</v>
      </c>
      <c r="E3" s="17">
        <v>14</v>
      </c>
      <c r="F3" s="17">
        <v>41</v>
      </c>
      <c r="G3" s="18">
        <f>((E3*D3)+F3)/G41</f>
        <v>2663.6487804878047</v>
      </c>
      <c r="H3" s="19">
        <v>922</v>
      </c>
      <c r="I3" s="20">
        <f>(H3*E3)/G41</f>
        <v>3148.2926829268295</v>
      </c>
      <c r="J3" s="20">
        <f>I3-G3</f>
        <v>484.64390243902471</v>
      </c>
      <c r="K3" s="21">
        <f>(I3*100/G3)-100</f>
        <v>18.194737458977983</v>
      </c>
      <c r="L3" s="22">
        <v>0</v>
      </c>
      <c r="M3" s="23">
        <f>(((I3*G41)-(L3*E3))*100)/(I3*G41)</f>
        <v>100</v>
      </c>
      <c r="N3" s="16">
        <f>(I3*M3)/100</f>
        <v>3148.2926829268295</v>
      </c>
      <c r="O3" s="24">
        <f>(N3*100)/(E30)</f>
        <v>3.9877174779832814</v>
      </c>
    </row>
    <row r="4" spans="2:15" ht="15" customHeight="1" x14ac:dyDescent="0.2">
      <c r="B4" s="9"/>
      <c r="C4" s="25"/>
      <c r="D4" s="10"/>
      <c r="E4" s="10"/>
      <c r="F4" s="10"/>
      <c r="G4" s="10"/>
      <c r="H4" s="26"/>
      <c r="I4" s="26"/>
      <c r="J4" s="26"/>
      <c r="K4" s="26"/>
      <c r="L4" s="27"/>
      <c r="M4" s="28"/>
      <c r="N4" s="26"/>
      <c r="O4" s="29"/>
    </row>
    <row r="5" spans="2:15" ht="19" customHeight="1" x14ac:dyDescent="0.25">
      <c r="B5" s="14" t="s">
        <v>15</v>
      </c>
      <c r="C5" s="15">
        <v>41094</v>
      </c>
      <c r="D5" s="16">
        <v>201.55</v>
      </c>
      <c r="E5" s="17">
        <v>68</v>
      </c>
      <c r="F5" s="17">
        <v>52</v>
      </c>
      <c r="G5" s="18">
        <f>((E5*D5)+F5)/G41</f>
        <v>3355.4634146341468</v>
      </c>
      <c r="H5" s="19">
        <v>253</v>
      </c>
      <c r="I5" s="20">
        <f>(H5*E5)/G41</f>
        <v>4196.0975609756097</v>
      </c>
      <c r="J5" s="30">
        <f>I5-G5</f>
        <v>840.63414634146284</v>
      </c>
      <c r="K5" s="21">
        <f>(I5*100/G5)-100</f>
        <v>25.052698911131444</v>
      </c>
      <c r="L5" s="22">
        <v>198</v>
      </c>
      <c r="M5" s="23">
        <f>(((I5*G41)-(L5*E5))*100)/(I5*G41)</f>
        <v>21.739130434782592</v>
      </c>
      <c r="N5" s="16">
        <f>(I5*M5)/100</f>
        <v>912.19512195121877</v>
      </c>
      <c r="O5" s="24">
        <f>(N5*100)/(E30)</f>
        <v>1.155412408402344</v>
      </c>
    </row>
    <row r="6" spans="2:15" ht="15" customHeight="1" x14ac:dyDescent="0.2">
      <c r="B6" s="9"/>
      <c r="C6" s="25"/>
      <c r="D6" s="10"/>
      <c r="E6" s="10"/>
      <c r="F6" s="10"/>
      <c r="G6" s="10"/>
      <c r="H6" s="26"/>
      <c r="I6" s="31"/>
      <c r="J6" s="32"/>
      <c r="K6" s="26"/>
      <c r="L6" s="27"/>
      <c r="M6" s="28"/>
      <c r="N6" s="26"/>
      <c r="O6" s="29"/>
    </row>
    <row r="7" spans="2:15" ht="21" customHeight="1" x14ac:dyDescent="0.25">
      <c r="B7" s="14" t="s">
        <v>16</v>
      </c>
      <c r="C7" s="15">
        <v>41121</v>
      </c>
      <c r="D7" s="16">
        <v>7.43</v>
      </c>
      <c r="E7" s="17">
        <v>1800</v>
      </c>
      <c r="F7" s="17">
        <v>51</v>
      </c>
      <c r="G7" s="18">
        <f>((E7*D7)+F7)/G41</f>
        <v>3274.3902439024391</v>
      </c>
      <c r="H7" s="19">
        <v>9.42</v>
      </c>
      <c r="I7" s="20">
        <f>(H7*E7)/G41</f>
        <v>4135.6097560975613</v>
      </c>
      <c r="J7" s="20">
        <f>I7-G7</f>
        <v>861.21951219512221</v>
      </c>
      <c r="K7" s="21">
        <f>(I7*100/G7)-100</f>
        <v>26.301675977653645</v>
      </c>
      <c r="L7" s="22">
        <v>8</v>
      </c>
      <c r="M7" s="23">
        <f>(((I7*G41)-(L7*E7))*100)/(I7*G41)</f>
        <v>15.074309978768577</v>
      </c>
      <c r="N7" s="16">
        <f>(I7*M7)/100</f>
        <v>623.41463414634154</v>
      </c>
      <c r="O7" s="24">
        <f>(N7*100)/(E30)</f>
        <v>0.78963479034128192</v>
      </c>
    </row>
    <row r="8" spans="2:15" ht="15" customHeight="1" x14ac:dyDescent="0.2">
      <c r="B8" s="9"/>
      <c r="C8" s="25"/>
      <c r="D8" s="10"/>
      <c r="E8" s="10"/>
      <c r="F8" s="10"/>
      <c r="G8" s="10"/>
      <c r="H8" s="26"/>
      <c r="I8" s="26"/>
      <c r="J8" s="32"/>
      <c r="K8" s="26"/>
      <c r="L8" s="27"/>
      <c r="M8" s="28"/>
      <c r="N8" s="26"/>
      <c r="O8" s="29"/>
    </row>
    <row r="9" spans="2:15" ht="20" customHeight="1" x14ac:dyDescent="0.25">
      <c r="B9" s="14" t="s">
        <v>17</v>
      </c>
      <c r="C9" s="15">
        <v>41125</v>
      </c>
      <c r="D9" s="16">
        <v>14.04</v>
      </c>
      <c r="E9" s="17">
        <v>250</v>
      </c>
      <c r="F9" s="33"/>
      <c r="G9" s="18">
        <f>((E9*D9)+F9)</f>
        <v>3510</v>
      </c>
      <c r="H9" s="19">
        <v>13.75</v>
      </c>
      <c r="I9" s="20">
        <f>(H9*E9)</f>
        <v>3437.5</v>
      </c>
      <c r="J9" s="30">
        <f>I9-G9</f>
        <v>-72.5</v>
      </c>
      <c r="K9" s="21">
        <f>(I9*100/G9)-100</f>
        <v>-2.0655270655270641</v>
      </c>
      <c r="L9" s="22">
        <v>11</v>
      </c>
      <c r="M9" s="23">
        <f>((((I9)-(L9*E9))*100)/(I9))</f>
        <v>20</v>
      </c>
      <c r="N9" s="16">
        <f>(I9*M9)/100</f>
        <v>687.5</v>
      </c>
      <c r="O9" s="24">
        <f>(N9*100)/(E30)</f>
        <v>0.87080714603853215</v>
      </c>
    </row>
    <row r="10" spans="2:15" ht="15" customHeight="1" x14ac:dyDescent="0.2">
      <c r="B10" s="9"/>
      <c r="C10" s="25"/>
      <c r="D10" s="10"/>
      <c r="E10" s="10"/>
      <c r="F10" s="10"/>
      <c r="G10" s="10"/>
      <c r="H10" s="26"/>
      <c r="I10" s="10"/>
      <c r="J10" s="32"/>
      <c r="K10" s="26"/>
      <c r="L10" s="27"/>
      <c r="M10" s="28"/>
      <c r="N10" s="26"/>
      <c r="O10" s="29"/>
    </row>
    <row r="11" spans="2:15" ht="20" customHeight="1" x14ac:dyDescent="0.25">
      <c r="B11" s="14" t="s">
        <v>18</v>
      </c>
      <c r="C11" s="15">
        <v>41157</v>
      </c>
      <c r="D11" s="16">
        <v>202.3</v>
      </c>
      <c r="E11" s="17">
        <v>20</v>
      </c>
      <c r="F11" s="17">
        <v>15</v>
      </c>
      <c r="G11" s="18">
        <f>((E11*D11)+F11)</f>
        <v>4061</v>
      </c>
      <c r="H11" s="19">
        <v>270</v>
      </c>
      <c r="I11" s="20">
        <f>(H11*E11)</f>
        <v>5400</v>
      </c>
      <c r="J11" s="30">
        <f>I11-G11</f>
        <v>1339</v>
      </c>
      <c r="K11" s="21">
        <f>(I11*100/G11)-100</f>
        <v>32.972174341295243</v>
      </c>
      <c r="L11" s="22">
        <v>195</v>
      </c>
      <c r="M11" s="23">
        <f>((((I11)-(L11*E11))*100)/(I11))</f>
        <v>27.777777777777779</v>
      </c>
      <c r="N11" s="16">
        <f>(I11*M11)/100</f>
        <v>1500</v>
      </c>
      <c r="O11" s="24">
        <f>(N11*100)/(E30)</f>
        <v>1.8999428640840701</v>
      </c>
    </row>
    <row r="12" spans="2:15" ht="15" customHeight="1" x14ac:dyDescent="0.2">
      <c r="B12" s="9"/>
      <c r="C12" s="25"/>
      <c r="D12" s="10"/>
      <c r="E12" s="10"/>
      <c r="F12" s="10"/>
      <c r="G12" s="10"/>
      <c r="H12" s="26"/>
      <c r="I12" s="10"/>
      <c r="J12" s="32"/>
      <c r="K12" s="26"/>
      <c r="L12" s="27"/>
      <c r="M12" s="28"/>
      <c r="N12" s="26"/>
      <c r="O12" s="29"/>
    </row>
    <row r="13" spans="2:15" ht="20" customHeight="1" x14ac:dyDescent="0.25">
      <c r="B13" s="14" t="s">
        <v>19</v>
      </c>
      <c r="C13" s="15">
        <v>41157</v>
      </c>
      <c r="D13" s="16">
        <v>15.61</v>
      </c>
      <c r="E13" s="17">
        <v>200</v>
      </c>
      <c r="F13" s="17">
        <v>11</v>
      </c>
      <c r="G13" s="18">
        <f>((E13*D13)+F13)</f>
        <v>3133</v>
      </c>
      <c r="H13" s="19">
        <v>18</v>
      </c>
      <c r="I13" s="20">
        <f>(H13*E13)</f>
        <v>3600</v>
      </c>
      <c r="J13" s="30">
        <f>I13-G13</f>
        <v>467</v>
      </c>
      <c r="K13" s="21">
        <f>(I13*100/G13)-100</f>
        <v>14.905841046919889</v>
      </c>
      <c r="L13" s="22">
        <v>16</v>
      </c>
      <c r="M13" s="23">
        <f>((((I13)-(L13*E13))*100)/(I13))</f>
        <v>11.111111111111111</v>
      </c>
      <c r="N13" s="16">
        <f>(I13*M13)/100</f>
        <v>400</v>
      </c>
      <c r="O13" s="24">
        <f>(N13*100)/(E30)</f>
        <v>0.50665143042241867</v>
      </c>
    </row>
    <row r="14" spans="2:15" ht="15" customHeight="1" x14ac:dyDescent="0.2">
      <c r="B14" s="9"/>
      <c r="C14" s="25"/>
      <c r="D14" s="10"/>
      <c r="E14" s="10"/>
      <c r="F14" s="10"/>
      <c r="G14" s="10"/>
      <c r="H14" s="26"/>
      <c r="I14" s="10"/>
      <c r="J14" s="32"/>
      <c r="K14" s="26"/>
      <c r="L14" s="27"/>
      <c r="M14" s="28"/>
      <c r="N14" s="26"/>
      <c r="O14" s="29"/>
    </row>
    <row r="15" spans="2:15" ht="20" customHeight="1" x14ac:dyDescent="0.25">
      <c r="B15" s="14" t="s">
        <v>20</v>
      </c>
      <c r="C15" s="15">
        <v>41200</v>
      </c>
      <c r="D15" s="16">
        <v>14.04</v>
      </c>
      <c r="E15" s="17">
        <v>200</v>
      </c>
      <c r="F15" s="17">
        <v>0</v>
      </c>
      <c r="G15" s="18">
        <f>(D15*E15)</f>
        <v>2808</v>
      </c>
      <c r="H15" s="19">
        <v>19</v>
      </c>
      <c r="I15" s="20">
        <f>(H15*E15)</f>
        <v>3800</v>
      </c>
      <c r="J15" s="30">
        <f>I15-G15</f>
        <v>992</v>
      </c>
      <c r="K15" s="21">
        <f>(I15*100/G15)-100</f>
        <v>35.327635327635335</v>
      </c>
      <c r="L15" s="22">
        <v>14</v>
      </c>
      <c r="M15" s="23">
        <f>((((I15)-(L15*E15))*100)/(I15))</f>
        <v>26.315789473684209</v>
      </c>
      <c r="N15" s="18">
        <f>(I15*M15)/100</f>
        <v>1000</v>
      </c>
      <c r="O15" s="24">
        <f>(N15*100)/(E30)</f>
        <v>1.2666285760560467</v>
      </c>
    </row>
    <row r="16" spans="2:15" ht="15" customHeight="1" x14ac:dyDescent="0.2">
      <c r="B16" s="9"/>
      <c r="C16" s="25"/>
      <c r="D16" s="10"/>
      <c r="E16" s="10"/>
      <c r="F16" s="10"/>
      <c r="G16" s="10"/>
      <c r="H16" s="26"/>
      <c r="I16" s="10"/>
      <c r="J16" s="32"/>
      <c r="K16" s="26"/>
      <c r="L16" s="27"/>
      <c r="M16" s="28"/>
      <c r="N16" s="26"/>
      <c r="O16" s="29"/>
    </row>
    <row r="17" spans="2:15" ht="20" customHeight="1" x14ac:dyDescent="0.25">
      <c r="B17" s="14" t="s">
        <v>21</v>
      </c>
      <c r="C17" s="15">
        <v>41201</v>
      </c>
      <c r="D17" s="34">
        <v>0.9335</v>
      </c>
      <c r="E17" s="17">
        <v>4500</v>
      </c>
      <c r="F17" s="17">
        <v>9</v>
      </c>
      <c r="G17" s="18">
        <f>((D17*E17)+F17)*G39</f>
        <v>4462.335</v>
      </c>
      <c r="H17" s="35">
        <v>1.1040000000000001</v>
      </c>
      <c r="I17" s="20">
        <f>(H17*E17)*G39</f>
        <v>5266.08</v>
      </c>
      <c r="J17" s="30">
        <f>I17-G17</f>
        <v>803.74499999999989</v>
      </c>
      <c r="K17" s="21">
        <f>(I17*100/G17)-100</f>
        <v>18.011758417958305</v>
      </c>
      <c r="L17" s="22">
        <v>0.88</v>
      </c>
      <c r="M17" s="23">
        <f>((((I17)-(L17*E17))*100)/(I17))</f>
        <v>24.801750068362047</v>
      </c>
      <c r="N17" s="18">
        <f>(I17*M17)/100</f>
        <v>1306.08</v>
      </c>
      <c r="O17" s="24">
        <f>(N17*100)/(E30)</f>
        <v>1.6543182506152816</v>
      </c>
    </row>
    <row r="18" spans="2:15" ht="15" customHeight="1" x14ac:dyDescent="0.2">
      <c r="B18" s="9"/>
      <c r="C18" s="25"/>
      <c r="D18" s="10"/>
      <c r="E18" s="10"/>
      <c r="F18" s="10"/>
      <c r="G18" s="10"/>
      <c r="H18" s="26"/>
      <c r="I18" s="10"/>
      <c r="J18" s="32"/>
      <c r="K18" s="26"/>
      <c r="L18" s="27"/>
      <c r="M18" s="28"/>
      <c r="N18" s="26"/>
      <c r="O18" s="29"/>
    </row>
    <row r="19" spans="2:15" ht="20" customHeight="1" x14ac:dyDescent="0.25">
      <c r="B19" s="14" t="s">
        <v>22</v>
      </c>
      <c r="C19" s="15">
        <v>41206</v>
      </c>
      <c r="D19" s="16">
        <v>20.98</v>
      </c>
      <c r="E19" s="17">
        <v>200</v>
      </c>
      <c r="F19" s="17">
        <v>0</v>
      </c>
      <c r="G19" s="18">
        <f>(D19*E19)</f>
        <v>4196</v>
      </c>
      <c r="H19" s="19">
        <v>22.09</v>
      </c>
      <c r="I19" s="20">
        <f>(H19*E19)</f>
        <v>4418</v>
      </c>
      <c r="J19" s="30">
        <f>I19-G19</f>
        <v>222</v>
      </c>
      <c r="K19" s="21">
        <f>(I19*100/G19)-100</f>
        <v>5.2907530981887447</v>
      </c>
      <c r="L19" s="22">
        <v>18</v>
      </c>
      <c r="M19" s="23">
        <f>((((I19)-(L19*E19))*100)/(I19))</f>
        <v>18.515165233137168</v>
      </c>
      <c r="N19" s="18">
        <f>(I19*M19)/100</f>
        <v>818.00000000000011</v>
      </c>
      <c r="O19" s="24">
        <f>(N19*100)/(E30)</f>
        <v>1.0361021752138464</v>
      </c>
    </row>
    <row r="20" spans="2:15" ht="15" customHeight="1" x14ac:dyDescent="0.2">
      <c r="B20" s="9"/>
      <c r="C20" s="25"/>
      <c r="D20" s="10"/>
      <c r="E20" s="10"/>
      <c r="F20" s="10"/>
      <c r="G20" s="10"/>
      <c r="H20" s="26"/>
      <c r="I20" s="10"/>
      <c r="J20" s="32"/>
      <c r="K20" s="26"/>
      <c r="L20" s="27"/>
      <c r="M20" s="28"/>
      <c r="N20" s="26"/>
      <c r="O20" s="29"/>
    </row>
    <row r="21" spans="2:15" ht="15" customHeight="1" x14ac:dyDescent="0.25">
      <c r="B21" s="14"/>
      <c r="C21" s="15"/>
      <c r="D21" s="16"/>
      <c r="E21" s="17"/>
      <c r="F21" s="17"/>
      <c r="G21" s="36"/>
      <c r="H21" s="17"/>
      <c r="I21" s="18"/>
      <c r="J21" s="37"/>
      <c r="K21" s="16"/>
      <c r="L21" s="22"/>
      <c r="M21" s="23"/>
      <c r="N21" s="16"/>
      <c r="O21" s="24"/>
    </row>
    <row r="22" spans="2:15" ht="15" customHeight="1" x14ac:dyDescent="0.25">
      <c r="B22" s="38"/>
      <c r="C22" s="39"/>
      <c r="D22" s="26"/>
      <c r="E22" s="26"/>
      <c r="F22" s="26"/>
      <c r="G22" s="40"/>
      <c r="H22" s="26"/>
      <c r="I22" s="31"/>
      <c r="J22" s="32"/>
      <c r="K22" s="26"/>
      <c r="L22" s="27"/>
      <c r="M22" s="28"/>
      <c r="N22" s="26"/>
      <c r="O22" s="29"/>
    </row>
    <row r="23" spans="2:15" ht="9" customHeight="1" x14ac:dyDescent="0.2">
      <c r="B23" s="41"/>
      <c r="C23" s="17"/>
      <c r="D23" s="17"/>
      <c r="E23" s="17"/>
      <c r="F23" s="42"/>
      <c r="G23" s="33"/>
      <c r="H23" s="33"/>
      <c r="I23" s="33"/>
      <c r="J23" s="33"/>
      <c r="K23" s="33"/>
      <c r="L23" s="33"/>
      <c r="M23" s="33"/>
      <c r="N23" s="33"/>
      <c r="O23" s="43"/>
    </row>
    <row r="24" spans="2:15" ht="9" customHeight="1" x14ac:dyDescent="0.2">
      <c r="B24" s="9"/>
      <c r="C24" s="26"/>
      <c r="D24" s="26"/>
      <c r="E24" s="26"/>
      <c r="F24" s="44"/>
      <c r="G24" s="10"/>
      <c r="H24" s="10"/>
      <c r="I24" s="10"/>
      <c r="J24" s="10"/>
      <c r="K24" s="10"/>
      <c r="L24" s="10"/>
      <c r="M24" s="10"/>
      <c r="N24" s="10"/>
      <c r="O24" s="13"/>
    </row>
    <row r="25" spans="2:15" ht="20" customHeight="1" x14ac:dyDescent="0.2">
      <c r="B25" s="41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45" t="s">
        <v>23</v>
      </c>
      <c r="N25" s="46">
        <f>SUM(N3:N24)</f>
        <v>10395.48243902439</v>
      </c>
      <c r="O25" s="47">
        <f>(N25*100)/(E30)</f>
        <v>13.167215119157104</v>
      </c>
    </row>
    <row r="26" spans="2:15" ht="15" customHeight="1" x14ac:dyDescent="0.2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8"/>
      <c r="O26" s="49"/>
    </row>
    <row r="27" spans="2:15" ht="15" customHeight="1" x14ac:dyDescent="0.2">
      <c r="B27" s="41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50"/>
      <c r="O27" s="51"/>
    </row>
    <row r="28" spans="2:15" ht="15" customHeigh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10"/>
      <c r="L28" s="10"/>
      <c r="M28" s="10"/>
      <c r="N28" s="10"/>
      <c r="O28" s="13"/>
    </row>
    <row r="29" spans="2:15" ht="35.75" customHeight="1" x14ac:dyDescent="0.2">
      <c r="B29" s="54">
        <v>2017</v>
      </c>
      <c r="C29" s="55" t="s">
        <v>24</v>
      </c>
      <c r="D29" s="56"/>
      <c r="E29" s="57" t="s">
        <v>25</v>
      </c>
      <c r="F29" s="58"/>
      <c r="G29" s="59"/>
      <c r="H29" s="60"/>
      <c r="I29" s="61"/>
      <c r="J29" s="62"/>
      <c r="K29" s="33"/>
      <c r="L29" s="33"/>
      <c r="M29" s="33"/>
      <c r="N29" s="33"/>
      <c r="O29" s="43"/>
    </row>
    <row r="30" spans="2:15" ht="24.5" customHeight="1" x14ac:dyDescent="0.25">
      <c r="B30" s="63" t="s">
        <v>26</v>
      </c>
      <c r="C30" s="64">
        <v>72570</v>
      </c>
      <c r="D30" s="65"/>
      <c r="E30" s="66">
        <f>C30+E31</f>
        <v>78949.742560975603</v>
      </c>
      <c r="F30" s="67"/>
      <c r="G30" s="10"/>
      <c r="H30" s="68"/>
      <c r="I30" s="69"/>
      <c r="J30" s="10"/>
      <c r="K30" s="10"/>
      <c r="L30" s="10"/>
      <c r="M30" s="10"/>
      <c r="N30" s="10"/>
      <c r="O30" s="13"/>
    </row>
    <row r="31" spans="2:15" ht="23.25" customHeight="1" x14ac:dyDescent="0.25">
      <c r="B31" s="70" t="s">
        <v>27</v>
      </c>
      <c r="C31" s="71"/>
      <c r="D31" s="72"/>
      <c r="E31" s="73">
        <f>J9+J11+J13+J7+J15+J3+C49+J17+J19+J5</f>
        <v>6379.7425609756092</v>
      </c>
      <c r="F31" s="74"/>
      <c r="G31" s="33"/>
      <c r="H31" s="75"/>
      <c r="I31" s="76"/>
      <c r="J31" s="33"/>
      <c r="K31" s="33"/>
      <c r="L31" s="33"/>
      <c r="M31" s="33"/>
      <c r="N31" s="33"/>
      <c r="O31" s="43"/>
    </row>
    <row r="32" spans="2:15" ht="25.25" customHeight="1" x14ac:dyDescent="0.25">
      <c r="B32" s="77" t="s">
        <v>28</v>
      </c>
      <c r="C32" s="78"/>
      <c r="D32" s="79"/>
      <c r="E32" s="80">
        <f>(E31*100)/C30</f>
        <v>8.7911568981336767</v>
      </c>
      <c r="F32" s="81"/>
      <c r="G32" s="10"/>
      <c r="H32" s="82"/>
      <c r="I32" s="83"/>
      <c r="J32" s="53"/>
      <c r="K32" s="53"/>
      <c r="L32" s="53"/>
      <c r="M32" s="53"/>
      <c r="N32" s="53"/>
      <c r="O32" s="82"/>
    </row>
    <row r="33" spans="2:15" ht="15" customHeight="1" x14ac:dyDescent="0.2">
      <c r="B33" s="84"/>
      <c r="C33" s="85"/>
      <c r="D33" s="86"/>
      <c r="E33" s="87"/>
      <c r="F33" s="76"/>
      <c r="G33" s="75"/>
      <c r="H33" s="88"/>
      <c r="I33" s="61"/>
      <c r="J33" s="62"/>
      <c r="K33" s="62"/>
      <c r="L33" s="89"/>
      <c r="M33" s="90"/>
      <c r="N33" s="90"/>
      <c r="O33" s="91"/>
    </row>
    <row r="34" spans="2:15" ht="15" customHeight="1" x14ac:dyDescent="0.2">
      <c r="B34" s="92"/>
      <c r="C34" s="93"/>
      <c r="D34" s="94"/>
      <c r="E34" s="95"/>
      <c r="F34" s="69"/>
      <c r="G34" s="68"/>
      <c r="H34" s="96"/>
      <c r="I34" s="69"/>
      <c r="J34" s="10"/>
      <c r="K34" s="68"/>
      <c r="L34" s="97"/>
      <c r="M34" s="97"/>
      <c r="N34" s="97"/>
      <c r="O34" s="97"/>
    </row>
    <row r="35" spans="2:15" ht="20" customHeight="1" x14ac:dyDescent="0.35">
      <c r="B35" s="84"/>
      <c r="C35" s="98"/>
      <c r="D35" s="99"/>
      <c r="E35" s="100"/>
      <c r="F35" s="76"/>
      <c r="G35" s="75"/>
      <c r="H35" s="101"/>
      <c r="I35" s="76"/>
      <c r="J35" s="33"/>
      <c r="K35" s="33"/>
      <c r="L35" s="102"/>
      <c r="M35" s="103"/>
      <c r="N35" s="104"/>
      <c r="O35" s="105"/>
    </row>
    <row r="36" spans="2:15" ht="20" customHeight="1" x14ac:dyDescent="0.2">
      <c r="B36" s="106"/>
      <c r="C36" s="10"/>
      <c r="D36" s="10"/>
      <c r="E36" s="11"/>
      <c r="F36" s="10"/>
      <c r="G36" s="68"/>
      <c r="H36" s="96"/>
      <c r="I36" s="69"/>
      <c r="J36" s="10"/>
      <c r="K36" s="10"/>
      <c r="L36" s="10"/>
      <c r="M36" s="10"/>
      <c r="N36" s="10"/>
      <c r="O36" s="107"/>
    </row>
    <row r="37" spans="2:15" ht="31" customHeight="1" x14ac:dyDescent="0.3">
      <c r="B37" s="108" t="s">
        <v>29</v>
      </c>
      <c r="C37" s="109"/>
      <c r="D37" s="33"/>
      <c r="E37" s="33"/>
      <c r="F37" s="33"/>
      <c r="G37" s="75"/>
      <c r="H37" s="101"/>
      <c r="I37" s="76"/>
      <c r="J37" s="33"/>
      <c r="K37" s="33"/>
      <c r="L37" s="33"/>
      <c r="M37" s="33"/>
      <c r="N37" s="33"/>
      <c r="O37" s="75"/>
    </row>
    <row r="38" spans="2:15" ht="20" customHeight="1" x14ac:dyDescent="0.2">
      <c r="B38" s="110"/>
      <c r="C38" s="111" t="s">
        <v>30</v>
      </c>
      <c r="D38" s="111" t="s">
        <v>31</v>
      </c>
      <c r="E38" s="111" t="s">
        <v>32</v>
      </c>
      <c r="F38" s="112"/>
      <c r="G38" s="113" t="s">
        <v>33</v>
      </c>
      <c r="H38" s="96"/>
      <c r="I38" s="69"/>
      <c r="J38" s="10"/>
      <c r="K38" s="10"/>
      <c r="L38" s="10"/>
      <c r="M38" s="10"/>
      <c r="N38" s="10"/>
      <c r="O38" s="68"/>
    </row>
    <row r="39" spans="2:15" ht="20" customHeight="1" x14ac:dyDescent="0.2">
      <c r="B39" s="70" t="s">
        <v>34</v>
      </c>
      <c r="C39" s="18">
        <v>14000</v>
      </c>
      <c r="D39" s="33"/>
      <c r="E39" s="33"/>
      <c r="F39" s="33"/>
      <c r="G39" s="114">
        <v>1.06</v>
      </c>
      <c r="H39" s="101"/>
      <c r="I39" s="76"/>
      <c r="J39" s="33"/>
      <c r="K39" s="33"/>
      <c r="L39" s="33"/>
      <c r="M39" s="33"/>
      <c r="N39" s="33"/>
      <c r="O39" s="75"/>
    </row>
    <row r="40" spans="2:15" ht="20" customHeight="1" x14ac:dyDescent="0.2">
      <c r="B40" s="77" t="s">
        <v>35</v>
      </c>
      <c r="C40" s="31">
        <v>19000</v>
      </c>
      <c r="D40" s="31"/>
      <c r="E40" s="10"/>
      <c r="F40" s="10"/>
      <c r="G40" s="113" t="s">
        <v>36</v>
      </c>
      <c r="H40" s="96"/>
      <c r="I40" s="69"/>
      <c r="J40" s="10"/>
      <c r="K40" s="10"/>
      <c r="L40" s="10"/>
      <c r="M40" s="10"/>
      <c r="N40" s="10"/>
      <c r="O40" s="68"/>
    </row>
    <row r="41" spans="2:15" ht="20" customHeight="1" x14ac:dyDescent="0.2">
      <c r="B41" s="70" t="s">
        <v>37</v>
      </c>
      <c r="C41" s="18">
        <v>0</v>
      </c>
      <c r="D41" s="18">
        <v>0</v>
      </c>
      <c r="E41" s="17">
        <v>1900</v>
      </c>
      <c r="F41" s="33"/>
      <c r="G41" s="114">
        <v>4.0999999999999996</v>
      </c>
      <c r="H41" s="101"/>
      <c r="I41" s="76"/>
      <c r="J41" s="33"/>
      <c r="K41" s="33"/>
      <c r="L41" s="33"/>
      <c r="M41" s="33"/>
      <c r="N41" s="33"/>
      <c r="O41" s="75"/>
    </row>
    <row r="42" spans="2:15" ht="20" customHeight="1" x14ac:dyDescent="0.2">
      <c r="B42" s="77" t="s">
        <v>38</v>
      </c>
      <c r="C42" s="31">
        <v>0</v>
      </c>
      <c r="D42" s="31">
        <v>8400</v>
      </c>
      <c r="E42" s="26">
        <v>5400</v>
      </c>
      <c r="F42" s="10"/>
      <c r="G42" s="113"/>
      <c r="H42" s="96"/>
      <c r="I42" s="69"/>
      <c r="J42" s="10"/>
      <c r="K42" s="10"/>
      <c r="L42" s="10"/>
      <c r="M42" s="10"/>
      <c r="N42" s="10"/>
      <c r="O42" s="68"/>
    </row>
    <row r="43" spans="2:15" ht="20" customHeight="1" x14ac:dyDescent="0.2">
      <c r="B43" s="70" t="s">
        <v>39</v>
      </c>
      <c r="C43" s="18">
        <v>0</v>
      </c>
      <c r="D43" s="18">
        <v>0</v>
      </c>
      <c r="E43" s="17">
        <v>7500</v>
      </c>
      <c r="F43" s="33"/>
      <c r="G43" s="114"/>
      <c r="H43" s="101"/>
      <c r="I43" s="76"/>
      <c r="J43" s="33"/>
      <c r="K43" s="33"/>
      <c r="L43" s="33"/>
      <c r="M43" s="33"/>
      <c r="N43" s="33"/>
      <c r="O43" s="75"/>
    </row>
    <row r="44" spans="2:15" ht="20" customHeight="1" x14ac:dyDescent="0.2">
      <c r="B44" s="77" t="s">
        <v>40</v>
      </c>
      <c r="C44" s="31">
        <v>0</v>
      </c>
      <c r="D44" s="31">
        <v>3331</v>
      </c>
      <c r="E44" s="26">
        <v>0</v>
      </c>
      <c r="F44" s="10"/>
      <c r="G44" s="115"/>
      <c r="H44" s="96"/>
      <c r="I44" s="69"/>
      <c r="J44" s="10"/>
      <c r="K44" s="10"/>
      <c r="L44" s="10"/>
      <c r="M44" s="10"/>
      <c r="N44" s="10"/>
      <c r="O44" s="68"/>
    </row>
    <row r="45" spans="2:15" ht="20" customHeight="1" x14ac:dyDescent="0.2">
      <c r="B45" s="84"/>
      <c r="C45" s="33"/>
      <c r="D45" s="33"/>
      <c r="E45" s="33"/>
      <c r="F45" s="33"/>
      <c r="G45" s="116"/>
      <c r="H45" s="101"/>
      <c r="I45" s="76"/>
      <c r="J45" s="33"/>
      <c r="K45" s="33"/>
      <c r="L45" s="33"/>
      <c r="M45" s="33"/>
      <c r="N45" s="33"/>
      <c r="O45" s="75"/>
    </row>
    <row r="46" spans="2:15" ht="20" customHeight="1" x14ac:dyDescent="0.2">
      <c r="B46" s="77" t="s">
        <v>41</v>
      </c>
      <c r="C46" s="117">
        <f>SUM(C39:C45)</f>
        <v>33000</v>
      </c>
      <c r="D46" s="118">
        <f>SUM(D41:D45)</f>
        <v>11731</v>
      </c>
      <c r="E46" s="118">
        <f>E41+E42+E43+E44</f>
        <v>14800</v>
      </c>
      <c r="F46" s="119"/>
      <c r="G46" s="68"/>
      <c r="H46" s="96"/>
      <c r="I46" s="69"/>
      <c r="J46" s="10"/>
      <c r="K46" s="10"/>
      <c r="L46" s="10"/>
      <c r="M46" s="53"/>
      <c r="N46" s="53"/>
      <c r="O46" s="82"/>
    </row>
    <row r="47" spans="2:15" ht="20" customHeight="1" x14ac:dyDescent="0.3">
      <c r="B47" s="84"/>
      <c r="C47" s="120"/>
      <c r="D47" s="121"/>
      <c r="E47" s="122" t="s">
        <v>42</v>
      </c>
      <c r="F47" s="123"/>
      <c r="G47" s="124"/>
      <c r="H47" s="101"/>
      <c r="I47" s="76"/>
      <c r="J47" s="33"/>
      <c r="K47" s="33"/>
      <c r="L47" s="33"/>
      <c r="M47" s="125"/>
      <c r="N47" s="125"/>
      <c r="O47" s="126"/>
    </row>
    <row r="48" spans="2:15" ht="20" customHeight="1" x14ac:dyDescent="0.3">
      <c r="B48" s="92"/>
      <c r="C48" s="120"/>
      <c r="D48" s="118"/>
      <c r="E48" s="127">
        <f>E46*G39</f>
        <v>15688</v>
      </c>
      <c r="F48" s="10"/>
      <c r="G48" s="128"/>
      <c r="H48" s="96"/>
      <c r="I48" s="69"/>
      <c r="J48" s="10"/>
      <c r="K48" s="10"/>
      <c r="L48" s="10"/>
      <c r="M48" s="129"/>
      <c r="N48" s="129"/>
      <c r="O48" s="130"/>
    </row>
    <row r="49" spans="2:15" ht="20" customHeight="1" x14ac:dyDescent="0.3">
      <c r="B49" s="131" t="s">
        <v>43</v>
      </c>
      <c r="C49" s="117">
        <v>442</v>
      </c>
      <c r="D49" s="121"/>
      <c r="E49" s="122" t="s">
        <v>44</v>
      </c>
      <c r="F49" s="33"/>
      <c r="G49" s="132" t="s">
        <v>45</v>
      </c>
      <c r="H49" s="101"/>
      <c r="I49" s="101"/>
      <c r="J49" s="133"/>
      <c r="K49" s="33"/>
      <c r="L49" s="33"/>
      <c r="M49" s="125"/>
      <c r="N49" s="125"/>
      <c r="O49" s="126"/>
    </row>
    <row r="50" spans="2:15" ht="20" customHeight="1" x14ac:dyDescent="0.3">
      <c r="B50" s="134"/>
      <c r="C50" s="135"/>
      <c r="D50" s="53"/>
      <c r="E50" s="136">
        <f>C46/G41</f>
        <v>8048.7804878048792</v>
      </c>
      <c r="F50" s="53"/>
      <c r="G50" s="137">
        <f>D46+E48+F48+E50</f>
        <v>35467.780487804877</v>
      </c>
      <c r="H50" s="138"/>
      <c r="I50" s="83"/>
      <c r="J50" s="53"/>
      <c r="K50" s="53"/>
      <c r="L50" s="53"/>
      <c r="M50" s="129"/>
      <c r="N50" s="129"/>
      <c r="O50" s="130"/>
    </row>
    <row r="51" spans="2:15" ht="20" customHeight="1" x14ac:dyDescent="0.3">
      <c r="B51" s="41"/>
      <c r="C51" s="90"/>
      <c r="D51" s="90"/>
      <c r="E51" s="139"/>
      <c r="F51" s="90"/>
      <c r="G51" s="140"/>
      <c r="H51" s="141"/>
      <c r="I51" s="142"/>
      <c r="J51" s="90"/>
      <c r="K51" s="90"/>
      <c r="L51" s="90"/>
      <c r="M51" s="125"/>
      <c r="N51" s="125"/>
      <c r="O51" s="126"/>
    </row>
    <row r="52" spans="2:15" ht="20" customHeight="1" x14ac:dyDescent="0.3">
      <c r="B52" s="9"/>
      <c r="C52" s="143"/>
      <c r="D52" s="144"/>
      <c r="E52" s="145"/>
      <c r="F52" s="144"/>
      <c r="G52" s="146"/>
      <c r="H52" s="147"/>
      <c r="I52" s="148"/>
      <c r="J52" s="144"/>
      <c r="K52" s="144"/>
      <c r="L52" s="144"/>
      <c r="M52" s="129"/>
      <c r="N52" s="129"/>
      <c r="O52" s="130"/>
    </row>
    <row r="53" spans="2:15" ht="24" customHeight="1" x14ac:dyDescent="0.3">
      <c r="B53" s="41"/>
      <c r="C53" s="139"/>
      <c r="D53" s="90"/>
      <c r="E53" s="139"/>
      <c r="F53" s="90"/>
      <c r="G53" s="140"/>
      <c r="H53" s="141"/>
      <c r="I53" s="142"/>
      <c r="J53" s="90"/>
      <c r="K53" s="90"/>
      <c r="L53" s="90"/>
      <c r="M53" s="125"/>
      <c r="N53" s="125"/>
      <c r="O53" s="126"/>
    </row>
    <row r="54" spans="2:15" ht="20" customHeight="1" x14ac:dyDescent="0.3">
      <c r="B54" s="9"/>
      <c r="C54" s="145"/>
      <c r="D54" s="144"/>
      <c r="E54" s="145"/>
      <c r="F54" s="144"/>
      <c r="G54" s="146"/>
      <c r="H54" s="147"/>
      <c r="I54" s="148"/>
      <c r="J54" s="144"/>
      <c r="K54" s="144"/>
      <c r="L54" s="144"/>
      <c r="M54" s="129"/>
      <c r="N54" s="129"/>
      <c r="O54" s="130"/>
    </row>
    <row r="55" spans="2:15" ht="20" customHeight="1" x14ac:dyDescent="0.3">
      <c r="B55" s="149"/>
      <c r="C55" s="139"/>
      <c r="D55" s="90"/>
      <c r="E55" s="139"/>
      <c r="F55" s="90"/>
      <c r="G55" s="140"/>
      <c r="H55" s="141"/>
      <c r="I55" s="142"/>
      <c r="J55" s="90"/>
      <c r="K55" s="90"/>
      <c r="L55" s="90"/>
      <c r="M55" s="125"/>
      <c r="N55" s="125"/>
      <c r="O55" s="126"/>
    </row>
    <row r="56" spans="2:15" ht="20" customHeight="1" x14ac:dyDescent="0.3">
      <c r="B56" s="150"/>
      <c r="C56" s="145"/>
      <c r="D56" s="144"/>
      <c r="E56" s="145"/>
      <c r="F56" s="144"/>
      <c r="G56" s="146"/>
      <c r="H56" s="147"/>
      <c r="I56" s="148"/>
      <c r="J56" s="144"/>
      <c r="K56" s="144"/>
      <c r="L56" s="144"/>
      <c r="M56" s="129"/>
      <c r="N56" s="129"/>
      <c r="O56" s="130"/>
    </row>
    <row r="57" spans="2:15" ht="20" customHeight="1" x14ac:dyDescent="0.3">
      <c r="B57" s="151"/>
      <c r="C57" s="139"/>
      <c r="D57" s="90"/>
      <c r="E57" s="139"/>
      <c r="F57" s="90"/>
      <c r="G57" s="140"/>
      <c r="H57" s="141"/>
      <c r="I57" s="142"/>
      <c r="J57" s="90"/>
      <c r="K57" s="90"/>
      <c r="L57" s="90"/>
      <c r="M57" s="125"/>
      <c r="N57" s="125"/>
      <c r="O57" s="126"/>
    </row>
    <row r="58" spans="2:15" ht="20" customHeight="1" x14ac:dyDescent="0.3">
      <c r="B58" s="150"/>
      <c r="C58" s="144"/>
      <c r="D58" s="152"/>
      <c r="E58" s="152"/>
      <c r="F58" s="144"/>
      <c r="G58" s="146"/>
      <c r="H58" s="147"/>
      <c r="I58" s="148"/>
      <c r="J58" s="144"/>
      <c r="K58" s="144"/>
      <c r="L58" s="144"/>
      <c r="M58" s="129"/>
      <c r="N58" s="129"/>
      <c r="O58" s="130"/>
    </row>
    <row r="59" spans="2:15" ht="20" customHeight="1" x14ac:dyDescent="0.3">
      <c r="B59" s="149"/>
      <c r="C59" s="153"/>
      <c r="D59" s="139"/>
      <c r="E59" s="139"/>
      <c r="F59" s="90"/>
      <c r="G59" s="140"/>
      <c r="H59" s="141"/>
      <c r="I59" s="142"/>
      <c r="J59" s="90"/>
      <c r="K59" s="90"/>
      <c r="L59" s="90"/>
      <c r="M59" s="125"/>
      <c r="N59" s="125"/>
      <c r="O59" s="126"/>
    </row>
    <row r="60" spans="2:15" ht="20" customHeight="1" x14ac:dyDescent="0.3">
      <c r="B60" s="134"/>
      <c r="C60" s="154"/>
      <c r="D60" s="144"/>
      <c r="E60" s="145"/>
      <c r="F60" s="144"/>
      <c r="G60" s="146"/>
      <c r="H60" s="147"/>
      <c r="I60" s="148"/>
      <c r="J60" s="144"/>
      <c r="K60" s="144"/>
      <c r="L60" s="144"/>
      <c r="M60" s="129"/>
      <c r="N60" s="129"/>
      <c r="O60" s="130"/>
    </row>
    <row r="61" spans="2:15" ht="20" customHeight="1" x14ac:dyDescent="0.3">
      <c r="B61" s="131"/>
      <c r="C61" s="155"/>
      <c r="D61" s="90"/>
      <c r="E61" s="139"/>
      <c r="F61" s="90"/>
      <c r="G61" s="140"/>
      <c r="H61" s="141"/>
      <c r="I61" s="142"/>
      <c r="J61" s="90"/>
      <c r="K61" s="90"/>
      <c r="L61" s="90"/>
      <c r="M61" s="125"/>
      <c r="N61" s="125"/>
      <c r="O61" s="126"/>
    </row>
    <row r="62" spans="2:15" ht="20" customHeight="1" x14ac:dyDescent="0.3">
      <c r="B62" s="134"/>
      <c r="C62" s="154"/>
      <c r="D62" s="144"/>
      <c r="E62" s="145"/>
      <c r="F62" s="144"/>
      <c r="G62" s="146"/>
      <c r="H62" s="147"/>
      <c r="I62" s="148"/>
      <c r="J62" s="144"/>
      <c r="K62" s="144"/>
      <c r="L62" s="144"/>
      <c r="M62" s="129"/>
      <c r="N62" s="129"/>
      <c r="O62" s="130"/>
    </row>
    <row r="63" spans="2:15" ht="20" customHeight="1" x14ac:dyDescent="0.3">
      <c r="B63" s="131"/>
      <c r="C63" s="155"/>
      <c r="D63" s="90"/>
      <c r="E63" s="139"/>
      <c r="F63" s="90"/>
      <c r="G63" s="140"/>
      <c r="H63" s="141"/>
      <c r="I63" s="142"/>
      <c r="J63" s="90"/>
      <c r="K63" s="90"/>
      <c r="L63" s="90"/>
      <c r="M63" s="125"/>
      <c r="N63" s="125"/>
      <c r="O63" s="126"/>
    </row>
    <row r="64" spans="2:15" ht="20" customHeight="1" x14ac:dyDescent="0.3">
      <c r="B64" s="134"/>
      <c r="C64" s="154"/>
      <c r="D64" s="144"/>
      <c r="E64" s="145"/>
      <c r="F64" s="144"/>
      <c r="G64" s="146"/>
      <c r="H64" s="147"/>
      <c r="I64" s="148"/>
      <c r="J64" s="144"/>
      <c r="K64" s="144"/>
      <c r="L64" s="144"/>
      <c r="M64" s="129"/>
      <c r="N64" s="129"/>
      <c r="O64" s="130"/>
    </row>
    <row r="65" spans="2:15" ht="20" customHeight="1" x14ac:dyDescent="0.3">
      <c r="B65" s="131"/>
      <c r="C65" s="155"/>
      <c r="D65" s="90"/>
      <c r="E65" s="139"/>
      <c r="F65" s="90"/>
      <c r="G65" s="140"/>
      <c r="H65" s="141"/>
      <c r="I65" s="142"/>
      <c r="J65" s="90"/>
      <c r="K65" s="90"/>
      <c r="L65" s="90"/>
      <c r="M65" s="125"/>
      <c r="N65" s="125"/>
      <c r="O65" s="126"/>
    </row>
    <row r="66" spans="2:15" ht="20" customHeight="1" x14ac:dyDescent="0.3">
      <c r="B66" s="134"/>
      <c r="C66" s="154"/>
      <c r="D66" s="144"/>
      <c r="E66" s="145"/>
      <c r="F66" s="144"/>
      <c r="G66" s="146"/>
      <c r="H66" s="147"/>
      <c r="I66" s="148"/>
      <c r="J66" s="144"/>
      <c r="K66" s="144"/>
      <c r="L66" s="144"/>
      <c r="M66" s="129"/>
      <c r="N66" s="129"/>
      <c r="O66" s="130"/>
    </row>
    <row r="67" spans="2:15" ht="20" customHeight="1" x14ac:dyDescent="0.3">
      <c r="B67" s="131"/>
      <c r="C67" s="155"/>
      <c r="D67" s="90"/>
      <c r="E67" s="139"/>
      <c r="F67" s="90"/>
      <c r="G67" s="140"/>
      <c r="H67" s="141"/>
      <c r="I67" s="142"/>
      <c r="J67" s="90"/>
      <c r="K67" s="90"/>
      <c r="L67" s="90"/>
      <c r="M67" s="125"/>
      <c r="N67" s="125"/>
      <c r="O67" s="126"/>
    </row>
    <row r="68" spans="2:15" ht="20" customHeight="1" x14ac:dyDescent="0.3">
      <c r="B68" s="134"/>
      <c r="C68" s="154"/>
      <c r="D68" s="144"/>
      <c r="E68" s="145"/>
      <c r="F68" s="144"/>
      <c r="G68" s="146"/>
      <c r="H68" s="147"/>
      <c r="I68" s="148"/>
      <c r="J68" s="144"/>
      <c r="K68" s="144"/>
      <c r="L68" s="144"/>
      <c r="M68" s="129"/>
      <c r="N68" s="129"/>
      <c r="O68" s="130"/>
    </row>
    <row r="69" spans="2:15" ht="20" customHeight="1" x14ac:dyDescent="0.3">
      <c r="B69" s="131"/>
      <c r="C69" s="155"/>
      <c r="D69" s="90"/>
      <c r="E69" s="139"/>
      <c r="F69" s="90"/>
      <c r="G69" s="140"/>
      <c r="H69" s="141"/>
      <c r="I69" s="142"/>
      <c r="J69" s="90"/>
      <c r="K69" s="90"/>
      <c r="L69" s="90"/>
      <c r="M69" s="125"/>
      <c r="N69" s="125"/>
      <c r="O69" s="126"/>
    </row>
    <row r="70" spans="2:15" ht="20" customHeight="1" x14ac:dyDescent="0.3">
      <c r="B70" s="134"/>
      <c r="C70" s="154"/>
      <c r="D70" s="144"/>
      <c r="E70" s="145"/>
      <c r="F70" s="144"/>
      <c r="G70" s="146"/>
      <c r="H70" s="147"/>
      <c r="I70" s="148"/>
      <c r="J70" s="144"/>
      <c r="K70" s="144"/>
      <c r="L70" s="144"/>
      <c r="M70" s="129"/>
      <c r="N70" s="129"/>
      <c r="O70" s="130"/>
    </row>
    <row r="71" spans="2:15" ht="20" customHeight="1" x14ac:dyDescent="0.3">
      <c r="B71" s="131"/>
      <c r="C71" s="155"/>
      <c r="D71" s="90"/>
      <c r="E71" s="139"/>
      <c r="F71" s="90"/>
      <c r="G71" s="140"/>
      <c r="H71" s="141"/>
      <c r="I71" s="142"/>
      <c r="J71" s="90"/>
      <c r="K71" s="90"/>
      <c r="L71" s="90"/>
      <c r="M71" s="125"/>
      <c r="N71" s="125"/>
      <c r="O71" s="126"/>
    </row>
    <row r="72" spans="2:15" ht="20" customHeight="1" x14ac:dyDescent="0.3">
      <c r="B72" s="134"/>
      <c r="C72" s="154"/>
      <c r="D72" s="144"/>
      <c r="E72" s="145"/>
      <c r="F72" s="144"/>
      <c r="G72" s="146"/>
      <c r="H72" s="147"/>
      <c r="I72" s="148"/>
      <c r="J72" s="144"/>
      <c r="K72" s="144"/>
      <c r="L72" s="144"/>
      <c r="M72" s="129"/>
      <c r="N72" s="129"/>
      <c r="O72" s="130"/>
    </row>
    <row r="73" spans="2:15" ht="20" customHeight="1" x14ac:dyDescent="0.3">
      <c r="B73" s="131"/>
      <c r="C73" s="155"/>
      <c r="D73" s="90"/>
      <c r="E73" s="139"/>
      <c r="F73" s="90"/>
      <c r="G73" s="140"/>
      <c r="H73" s="141"/>
      <c r="I73" s="142"/>
      <c r="J73" s="90"/>
      <c r="K73" s="90"/>
      <c r="L73" s="90"/>
      <c r="M73" s="125"/>
      <c r="N73" s="125"/>
      <c r="O73" s="126"/>
    </row>
    <row r="74" spans="2:15" ht="20" customHeight="1" x14ac:dyDescent="0.3">
      <c r="B74" s="134"/>
      <c r="C74" s="154"/>
      <c r="D74" s="144"/>
      <c r="E74" s="145"/>
      <c r="F74" s="144"/>
      <c r="G74" s="146"/>
      <c r="H74" s="147"/>
      <c r="I74" s="148"/>
      <c r="J74" s="144"/>
      <c r="K74" s="144"/>
      <c r="L74" s="144"/>
      <c r="M74" s="129"/>
      <c r="N74" s="129"/>
      <c r="O74" s="130"/>
    </row>
    <row r="75" spans="2:15" ht="20" customHeight="1" x14ac:dyDescent="0.3">
      <c r="B75" s="131"/>
      <c r="C75" s="155"/>
      <c r="D75" s="90"/>
      <c r="E75" s="139"/>
      <c r="F75" s="90"/>
      <c r="G75" s="140"/>
      <c r="H75" s="141"/>
      <c r="I75" s="142"/>
      <c r="J75" s="90"/>
      <c r="K75" s="90"/>
      <c r="L75" s="90"/>
      <c r="M75" s="125"/>
      <c r="N75" s="125"/>
      <c r="O75" s="126"/>
    </row>
    <row r="76" spans="2:15" ht="20" customHeight="1" x14ac:dyDescent="0.3">
      <c r="B76" s="156"/>
      <c r="C76" s="154"/>
      <c r="D76" s="144"/>
      <c r="E76" s="145"/>
      <c r="F76" s="144"/>
      <c r="G76" s="146"/>
      <c r="H76" s="147"/>
      <c r="I76" s="148"/>
      <c r="J76" s="144"/>
      <c r="K76" s="144"/>
      <c r="L76" s="144"/>
      <c r="M76" s="129"/>
      <c r="N76" s="129"/>
      <c r="O76" s="130"/>
    </row>
  </sheetData>
  <pageMargins left="1" right="1" top="1" bottom="1" header="0.25" footer="0.25"/>
  <pageSetup orientation="portrait"/>
  <headerFooter>
    <oddFooter>&amp;C&amp;"Helvetica,Regular"&amp;11&amp;K000000&amp;P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przykładowy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modified xsi:type="dcterms:W3CDTF">2017-02-11T14:40:17Z</dcterms:modified>
</cp:coreProperties>
</file>